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65521" windowWidth="4815" windowHeight="11925" activeTab="1"/>
  </bookViews>
  <sheets>
    <sheet name="Intro" sheetId="1" r:id="rId1"/>
    <sheet name="Screening Calculator" sheetId="2" r:id="rId2"/>
    <sheet name="Emission Factors" sheetId="3" r:id="rId3"/>
    <sheet name="Dropdowns" sheetId="4" state="hidden" r:id="rId4"/>
  </sheets>
  <definedNames>
    <definedName name="FuelType">'Dropdowns'!$B$15:$B$18</definedName>
    <definedName name="NA">'Dropdowns'!$A$23</definedName>
    <definedName name="NOxEF">'Dropdowns'!$D$2:$D$10</definedName>
    <definedName name="_xlnm.Print_Area" localSheetId="2">'Emission Factors'!$A$1:$F$26</definedName>
    <definedName name="_xlnm.Print_Area" localSheetId="1">'Screening Calculator'!$A$1:$K$66</definedName>
    <definedName name="Unit1">'Dropdowns'!$A$15:$A$17</definedName>
    <definedName name="VOCEF">'Dropdowns'!$C$2:$C$11</definedName>
    <definedName name="YorN">'Dropdowns'!$A$20:$A$21</definedName>
  </definedNames>
  <calcPr fullCalcOnLoad="1"/>
</workbook>
</file>

<file path=xl/sharedStrings.xml><?xml version="1.0" encoding="utf-8"?>
<sst xmlns="http://schemas.openxmlformats.org/spreadsheetml/2006/main" count="236" uniqueCount="114">
  <si>
    <t>Fuel Burning Equipment</t>
  </si>
  <si>
    <t>Fuel Type</t>
  </si>
  <si>
    <t>Unit</t>
  </si>
  <si>
    <t>VOC</t>
  </si>
  <si>
    <t>VOC Emission Factor</t>
  </si>
  <si>
    <t>NOx Emission Factor</t>
  </si>
  <si>
    <t>Boiler</t>
  </si>
  <si>
    <t>Natural Gas</t>
  </si>
  <si>
    <t>Heater</t>
  </si>
  <si>
    <t>Boiler or Heater</t>
  </si>
  <si>
    <t>LPG or Propane</t>
  </si>
  <si>
    <t>Diesel Fuel</t>
  </si>
  <si>
    <t>Gasoline</t>
  </si>
  <si>
    <t>Gasoline Storage and Dispensing</t>
  </si>
  <si>
    <t>Tank</t>
  </si>
  <si>
    <t xml:space="preserve">Above Ground </t>
  </si>
  <si>
    <t>Below Ground</t>
  </si>
  <si>
    <t>VOC Emission Factor (lbs/gal)</t>
  </si>
  <si>
    <t>Total Annual Throughput (gal/yr)</t>
  </si>
  <si>
    <t>Orchard Heater</t>
  </si>
  <si>
    <t>Type</t>
  </si>
  <si>
    <t>Total Number of Animals</t>
  </si>
  <si>
    <t>Number of Days Houses are Empty</t>
  </si>
  <si>
    <t>Milking Cows</t>
  </si>
  <si>
    <t>Dry Cows</t>
  </si>
  <si>
    <t>Heifer (15-24 months)</t>
  </si>
  <si>
    <t>Heifer (4-6 months)</t>
  </si>
  <si>
    <t>Cattle Feedlot</t>
  </si>
  <si>
    <t>Laying Hens &amp; Associated Birds</t>
  </si>
  <si>
    <t>Broiler Chickens &amp; Associated Birds</t>
  </si>
  <si>
    <t>Turkeys &amp; Associated Birds</t>
  </si>
  <si>
    <t>Annual VOC Emissions (lbs/yr)</t>
  </si>
  <si>
    <t>Annual NOx Emissions (lbs/yr)</t>
  </si>
  <si>
    <t>Total (lbs/yr)</t>
  </si>
  <si>
    <t>Confined Animal Feeding Operations (CAF)</t>
  </si>
  <si>
    <t>Pollutant</t>
  </si>
  <si>
    <t>NOX</t>
  </si>
  <si>
    <t>Yes</t>
  </si>
  <si>
    <t>No</t>
  </si>
  <si>
    <t>Calf (under 3 months)</t>
  </si>
  <si>
    <t>Potential VOC Emissions (lb/yr)</t>
  </si>
  <si>
    <t>1.  Boiler, Heater, Steam Generator, Internal Combustion Engine or Orchard Heater</t>
  </si>
  <si>
    <t>Units</t>
  </si>
  <si>
    <t>Gallons</t>
  </si>
  <si>
    <r>
      <t>Unit Description</t>
    </r>
    <r>
      <rPr>
        <b/>
        <vertAlign val="superscript"/>
        <sz val="10"/>
        <rFont val="Arial"/>
        <family val="2"/>
      </rPr>
      <t>1</t>
    </r>
  </si>
  <si>
    <r>
      <t>Fuel Type</t>
    </r>
    <r>
      <rPr>
        <b/>
        <vertAlign val="superscript"/>
        <sz val="10"/>
        <rFont val="Arial"/>
        <family val="2"/>
      </rPr>
      <t>2</t>
    </r>
  </si>
  <si>
    <r>
      <t>VOC Emission Factor (lbs/unit)</t>
    </r>
    <r>
      <rPr>
        <b/>
        <vertAlign val="superscript"/>
        <sz val="10"/>
        <rFont val="Arial"/>
        <family val="2"/>
      </rPr>
      <t>4</t>
    </r>
  </si>
  <si>
    <r>
      <t>NOx Emission Factor (lbs/unit)</t>
    </r>
    <r>
      <rPr>
        <b/>
        <vertAlign val="superscript"/>
        <sz val="10"/>
        <rFont val="Arial"/>
        <family val="2"/>
      </rPr>
      <t>4</t>
    </r>
  </si>
  <si>
    <t>Notes:</t>
  </si>
  <si>
    <t>Number of Animals</t>
  </si>
  <si>
    <t>Yes/No</t>
  </si>
  <si>
    <t>Engine Brake HP or Boiler/Heater Rating MMBtu/Hr</t>
  </si>
  <si>
    <t>Est. Annual Operating Hours</t>
  </si>
  <si>
    <t>Lbs/yr</t>
  </si>
  <si>
    <t>Tons/yr</t>
  </si>
  <si>
    <t>Usage Factor (units/HP-hr)</t>
  </si>
  <si>
    <t>-</t>
  </si>
  <si>
    <t>Usage Factor (Btu/unit)</t>
  </si>
  <si>
    <t>Capacity Factor</t>
  </si>
  <si>
    <r>
      <t>Annual Fuel Use</t>
    </r>
    <r>
      <rPr>
        <b/>
        <vertAlign val="super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(N/A if not available)</t>
    </r>
  </si>
  <si>
    <t>N/A</t>
  </si>
  <si>
    <t>VOC Emission Factor (lb/unit)</t>
  </si>
  <si>
    <t>NOx Emission Factor (lb/unit)</t>
  </si>
  <si>
    <t>Equipment</t>
  </si>
  <si>
    <r>
      <t>Table 1</t>
    </r>
    <r>
      <rPr>
        <b/>
        <sz val="10"/>
        <color indexed="17"/>
        <rFont val="Arial"/>
        <family val="2"/>
      </rPr>
      <t xml:space="preserve"> - Emission Factors for Fuel Burning Equipment</t>
    </r>
  </si>
  <si>
    <t>Title V Potential to Emit (tons/yr)</t>
  </si>
  <si>
    <t>VOC Emission Factor (lbs/head-yr)</t>
  </si>
  <si>
    <t xml:space="preserve">Number of Mature Cows </t>
  </si>
  <si>
    <t>Number of Heifers</t>
  </si>
  <si>
    <t>Is your operation a flush lane dairy with waste going to an animal waste lagoon or storage pond?</t>
  </si>
  <si>
    <t>Input Cells</t>
  </si>
  <si>
    <t>If YES, fill out table below; If NO, skip this table and go the next table</t>
  </si>
  <si>
    <t>Summary of Annual Emissions</t>
  </si>
  <si>
    <t>SCAQMD Permits Required?</t>
  </si>
  <si>
    <t>Title V Permits Required?</t>
  </si>
  <si>
    <t>Therms*</t>
  </si>
  <si>
    <t>* 1 Therm = 100,000 BTUs</t>
  </si>
  <si>
    <t>1 SCF Nat Gas = 1050 BTUs = 0.0105 Therms</t>
  </si>
  <si>
    <t>4.  See Table 1 &amp; 2 for Emission Factors</t>
  </si>
  <si>
    <r>
      <t>Calculated Annual Fuel Use</t>
    </r>
    <r>
      <rPr>
        <b/>
        <vertAlign val="superscript"/>
        <sz val="10"/>
        <rFont val="Arial"/>
        <family val="2"/>
      </rPr>
      <t>3,4</t>
    </r>
  </si>
  <si>
    <t>Heifer (7-14 months)</t>
  </si>
  <si>
    <t>Sources for Emission Factors</t>
  </si>
  <si>
    <t>AQMD's Annual Emission Program (AER)</t>
  </si>
  <si>
    <t>Fuel Burning Equipment:</t>
  </si>
  <si>
    <t>Unit Type (Boiler, Heater, IC Engine, Orchard Heater)</t>
  </si>
  <si>
    <t>Fuel Type for each fuel burning equipment</t>
  </si>
  <si>
    <t>If Annual Fuel usage is not available, then:</t>
  </si>
  <si>
    <t>Type of tank (above ground or below ground)</t>
  </si>
  <si>
    <t>Total Annual Throughput (Gallons/year)</t>
  </si>
  <si>
    <t>Number of Animals or Birds per facility:</t>
  </si>
  <si>
    <t>Assumptions for PTE Determination</t>
  </si>
  <si>
    <t>3. PTE for CAF operations include emissions from flush lanes going to lagoons/ponds</t>
  </si>
  <si>
    <t>Combustion sources:</t>
  </si>
  <si>
    <t>Non-combustion sources:</t>
  </si>
  <si>
    <t>For Natural gas fired equipment, obtain therms consumed in calendar year from Gas utility bills. To be conservative, assume all gas is burned in the combustion equipment. However, 5-10% can be deducted for space heating, which is consistent with the AQMD's AER program.</t>
  </si>
  <si>
    <t>Annual Fuel Usage in therms/year (nat gas only-see assumptions below) or gallons/year (all other fuels)</t>
  </si>
  <si>
    <t>2. PTE for Fuel Burning Equipment and Gasoline Storage/Dispensing = double the actual emissions</t>
  </si>
  <si>
    <t>1. Facility PTE for Title V applicability does not include the fugitive emissions from the animals or birds</t>
  </si>
  <si>
    <t>Estimated Annual Operating hours for each fuel burning equipment</t>
  </si>
  <si>
    <t>Gasoline Storage and Dispensing:</t>
  </si>
  <si>
    <t>Cows (Milking/Dry), Heifer (4-6 months, 7-14 months, 15-24 months), Calf, Cattle Feedlot, Laying Hens, Broiler Chickens, Turkeys, etc.</t>
  </si>
  <si>
    <r>
      <t>Table 2</t>
    </r>
    <r>
      <rPr>
        <b/>
        <sz val="10"/>
        <color indexed="17"/>
        <rFont val="Arial"/>
        <family val="2"/>
      </rPr>
      <t xml:space="preserve"> - Fuel Burning Equipment - Factors for Fuel Usage Calculations when Annual Fuel Usage is Unknown</t>
    </r>
  </si>
  <si>
    <t>For dairies, is the facility a flush lane dairy with the waste going to an animal waste lagoon or storage pond?</t>
  </si>
  <si>
    <t>3.  Gallons per year LPG, Propane, Diesel or Gasoline, or Therms per year for Natural Gas</t>
  </si>
  <si>
    <t>2.  Natural Gas, LPG, Propane, Diesel or Gasoline</t>
  </si>
  <si>
    <t>IC Engine</t>
  </si>
  <si>
    <t>Printing Instructions</t>
  </si>
  <si>
    <t>5.  See Intro worksheet for assumption</t>
  </si>
  <si>
    <t>Confined Animal Feed (CAF) Operations:</t>
  </si>
  <si>
    <t>Assumption for Calculating Annual Natural Gas Usage</t>
  </si>
  <si>
    <t>San Joaquin Valley APCD, US EPA</t>
  </si>
  <si>
    <t>Please print the Screening Calculator in "Black and White" only.</t>
  </si>
  <si>
    <t>Engine Brake HP or Boiler/Heater Rating in MMBTU/HR (e.g. for 500,000 Btu/hr boiler, enter 0.5)</t>
  </si>
  <si>
    <t>Please have the following data ready before proceeding to the Screening Calculator: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</si>
</sst>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"/>
    <numFmt numFmtId="168" formatCode="0.000000"/>
    <numFmt numFmtId="169" formatCode="#,##0.0"/>
    <numFmt numFmtId="170" formatCode="0.00000000"/>
    <numFmt numFmtId="171" formatCode="0.0000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2"/>
      <color indexed="62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i/>
      <sz val="9"/>
      <color indexed="18"/>
      <name val="Arial"/>
      <family val="2"/>
    </font>
    <font>
      <b/>
      <i/>
      <sz val="9"/>
      <color indexed="18"/>
      <name val="Arial"/>
      <family val="2"/>
    </font>
    <font>
      <i/>
      <sz val="10"/>
      <color indexed="6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i/>
      <sz val="9"/>
      <color indexed="62"/>
      <name val="Arial"/>
      <family val="2"/>
    </font>
    <font>
      <i/>
      <sz val="9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33" borderId="10" xfId="0" applyNumberForma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right"/>
      <protection/>
    </xf>
    <xf numFmtId="0" fontId="5" fillId="34" borderId="10" xfId="0" applyFont="1" applyFill="1" applyBorder="1" applyAlignment="1" applyProtection="1">
      <alignment horizontal="right"/>
      <protection/>
    </xf>
    <xf numFmtId="3" fontId="5" fillId="34" borderId="10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right"/>
      <protection/>
    </xf>
    <xf numFmtId="0" fontId="1" fillId="35" borderId="10" xfId="0" applyFont="1" applyFill="1" applyBorder="1" applyAlignment="1" applyProtection="1">
      <alignment horizontal="center" wrapText="1"/>
      <protection/>
    </xf>
    <xf numFmtId="0" fontId="12" fillId="36" borderId="0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12" fillId="37" borderId="13" xfId="0" applyFont="1" applyFill="1" applyBorder="1" applyAlignment="1">
      <alignment/>
    </xf>
    <xf numFmtId="0" fontId="12" fillId="37" borderId="0" xfId="0" applyFont="1" applyFill="1" applyBorder="1" applyAlignment="1">
      <alignment horizontal="left"/>
    </xf>
    <xf numFmtId="0" fontId="12" fillId="36" borderId="0" xfId="0" applyFont="1" applyFill="1" applyBorder="1" applyAlignment="1">
      <alignment horizontal="left"/>
    </xf>
    <xf numFmtId="0" fontId="12" fillId="37" borderId="13" xfId="0" applyFont="1" applyFill="1" applyBorder="1" applyAlignment="1">
      <alignment horizontal="left"/>
    </xf>
    <xf numFmtId="0" fontId="12" fillId="37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2" fillId="37" borderId="13" xfId="0" applyFont="1" applyFill="1" applyBorder="1" applyAlignment="1">
      <alignment horizontal="center"/>
    </xf>
    <xf numFmtId="3" fontId="12" fillId="37" borderId="0" xfId="0" applyNumberFormat="1" applyFont="1" applyFill="1" applyBorder="1" applyAlignment="1">
      <alignment horizontal="center"/>
    </xf>
    <xf numFmtId="3" fontId="12" fillId="36" borderId="0" xfId="0" applyNumberFormat="1" applyFont="1" applyFill="1" applyBorder="1" applyAlignment="1">
      <alignment horizontal="center"/>
    </xf>
    <xf numFmtId="3" fontId="12" fillId="37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3" fontId="0" fillId="33" borderId="14" xfId="0" applyNumberFormat="1" applyFill="1" applyBorder="1" applyAlignment="1" applyProtection="1">
      <alignment horizontal="center"/>
      <protection/>
    </xf>
    <xf numFmtId="0" fontId="0" fillId="38" borderId="15" xfId="0" applyFill="1" applyBorder="1" applyAlignment="1" applyProtection="1">
      <alignment horizontal="left"/>
      <protection locked="0"/>
    </xf>
    <xf numFmtId="0" fontId="0" fillId="38" borderId="15" xfId="0" applyFill="1" applyBorder="1" applyAlignment="1" applyProtection="1">
      <alignment horizontal="center"/>
      <protection locked="0"/>
    </xf>
    <xf numFmtId="3" fontId="0" fillId="38" borderId="15" xfId="0" applyNumberFormat="1" applyFill="1" applyBorder="1" applyAlignment="1" applyProtection="1">
      <alignment horizontal="center"/>
      <protection locked="0"/>
    </xf>
    <xf numFmtId="3" fontId="0" fillId="38" borderId="16" xfId="0" applyNumberFormat="1" applyFill="1" applyBorder="1" applyAlignment="1" applyProtection="1">
      <alignment horizontal="center"/>
      <protection locked="0"/>
    </xf>
    <xf numFmtId="0" fontId="5" fillId="39" borderId="17" xfId="0" applyFont="1" applyFill="1" applyBorder="1" applyAlignment="1">
      <alignment horizontal="left"/>
    </xf>
    <xf numFmtId="0" fontId="5" fillId="39" borderId="17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 wrapText="1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40" borderId="18" xfId="0" applyFont="1" applyFill="1" applyBorder="1" applyAlignment="1" applyProtection="1">
      <alignment horizontal="center" vertical="center"/>
      <protection/>
    </xf>
    <xf numFmtId="0" fontId="5" fillId="40" borderId="18" xfId="0" applyFont="1" applyFill="1" applyBorder="1" applyAlignment="1" applyProtection="1">
      <alignment horizontal="center" vertical="center" wrapText="1"/>
      <protection/>
    </xf>
    <xf numFmtId="0" fontId="5" fillId="40" borderId="18" xfId="0" applyFont="1" applyFill="1" applyBorder="1" applyAlignment="1" applyProtection="1">
      <alignment horizontal="center" wrapText="1"/>
      <protection/>
    </xf>
    <xf numFmtId="0" fontId="3" fillId="41" borderId="18" xfId="0" applyFont="1" applyFill="1" applyBorder="1" applyAlignment="1" applyProtection="1">
      <alignment horizontal="center"/>
      <protection/>
    </xf>
    <xf numFmtId="3" fontId="3" fillId="41" borderId="18" xfId="0" applyNumberFormat="1" applyFont="1" applyFill="1" applyBorder="1" applyAlignment="1" applyProtection="1">
      <alignment horizontal="center"/>
      <protection/>
    </xf>
    <xf numFmtId="2" fontId="3" fillId="41" borderId="18" xfId="0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3" fontId="0" fillId="38" borderId="15" xfId="0" applyNumberFormat="1" applyFill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 applyProtection="1">
      <alignment horizontal="center" wrapText="1"/>
      <protection/>
    </xf>
    <xf numFmtId="0" fontId="0" fillId="33" borderId="20" xfId="0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1" fillId="42" borderId="19" xfId="0" applyFont="1" applyFill="1" applyBorder="1" applyAlignment="1" applyProtection="1">
      <alignment horizontal="center"/>
      <protection/>
    </xf>
    <xf numFmtId="0" fontId="0" fillId="42" borderId="21" xfId="0" applyFont="1" applyFill="1" applyBorder="1" applyAlignment="1" applyProtection="1">
      <alignment horizontal="left"/>
      <protection/>
    </xf>
    <xf numFmtId="0" fontId="9" fillId="42" borderId="22" xfId="0" applyFont="1" applyFill="1" applyBorder="1" applyAlignment="1" applyProtection="1">
      <alignment/>
      <protection/>
    </xf>
    <xf numFmtId="0" fontId="9" fillId="42" borderId="23" xfId="0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 horizontal="center" wrapText="1"/>
      <protection/>
    </xf>
    <xf numFmtId="0" fontId="1" fillId="35" borderId="24" xfId="0" applyFont="1" applyFill="1" applyBorder="1" applyAlignment="1" applyProtection="1">
      <alignment horizontal="center" wrapText="1"/>
      <protection/>
    </xf>
    <xf numFmtId="0" fontId="0" fillId="33" borderId="25" xfId="0" applyFont="1" applyFill="1" applyBorder="1" applyAlignment="1" applyProtection="1">
      <alignment horizontal="left"/>
      <protection/>
    </xf>
    <xf numFmtId="0" fontId="0" fillId="33" borderId="21" xfId="0" applyFont="1" applyFill="1" applyBorder="1" applyAlignment="1" applyProtection="1">
      <alignment horizontal="left"/>
      <protection/>
    </xf>
    <xf numFmtId="0" fontId="0" fillId="33" borderId="20" xfId="0" applyFont="1" applyFill="1" applyBorder="1" applyAlignment="1" applyProtection="1">
      <alignment horizontal="left"/>
      <protection/>
    </xf>
    <xf numFmtId="0" fontId="0" fillId="33" borderId="24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1" fillId="35" borderId="20" xfId="0" applyFont="1" applyFill="1" applyBorder="1" applyAlignment="1" applyProtection="1">
      <alignment horizontal="left" wrapText="1"/>
      <protection/>
    </xf>
    <xf numFmtId="0" fontId="1" fillId="35" borderId="14" xfId="0" applyFont="1" applyFill="1" applyBorder="1" applyAlignment="1" applyProtection="1">
      <alignment horizontal="center" wrapText="1"/>
      <protection/>
    </xf>
    <xf numFmtId="0" fontId="0" fillId="33" borderId="24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15" fillId="42" borderId="25" xfId="0" applyFont="1" applyFill="1" applyBorder="1" applyAlignment="1" applyProtection="1">
      <alignment horizontal="left"/>
      <protection/>
    </xf>
    <xf numFmtId="168" fontId="12" fillId="37" borderId="0" xfId="0" applyNumberFormat="1" applyFont="1" applyFill="1" applyBorder="1" applyAlignment="1">
      <alignment horizontal="center"/>
    </xf>
    <xf numFmtId="164" fontId="12" fillId="37" borderId="0" xfId="0" applyNumberFormat="1" applyFont="1" applyFill="1" applyBorder="1" applyAlignment="1">
      <alignment horizontal="center"/>
    </xf>
    <xf numFmtId="164" fontId="12" fillId="36" borderId="0" xfId="0" applyNumberFormat="1" applyFont="1" applyFill="1" applyBorder="1" applyAlignment="1">
      <alignment horizontal="center"/>
    </xf>
    <xf numFmtId="166" fontId="12" fillId="36" borderId="0" xfId="0" applyNumberFormat="1" applyFont="1" applyFill="1" applyBorder="1" applyAlignment="1">
      <alignment horizontal="center"/>
    </xf>
    <xf numFmtId="167" fontId="12" fillId="37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indent="1"/>
    </xf>
    <xf numFmtId="3" fontId="0" fillId="33" borderId="10" xfId="0" applyNumberFormat="1" applyFont="1" applyFill="1" applyBorder="1" applyAlignment="1" applyProtection="1">
      <alignment horizontal="center"/>
      <protection/>
    </xf>
    <xf numFmtId="3" fontId="0" fillId="33" borderId="23" xfId="0" applyNumberFormat="1" applyFont="1" applyFill="1" applyBorder="1" applyAlignment="1" applyProtection="1">
      <alignment horizontal="center"/>
      <protection/>
    </xf>
    <xf numFmtId="3" fontId="0" fillId="43" borderId="10" xfId="0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3" fontId="5" fillId="34" borderId="1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/>
    </xf>
    <xf numFmtId="169" fontId="0" fillId="33" borderId="23" xfId="0" applyNumberFormat="1" applyFont="1" applyFill="1" applyBorder="1" applyAlignment="1" applyProtection="1">
      <alignment horizontal="center"/>
      <protection/>
    </xf>
    <xf numFmtId="169" fontId="0" fillId="33" borderId="10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wrapText="1" indent="3"/>
    </xf>
    <xf numFmtId="0" fontId="0" fillId="0" borderId="0" xfId="0" applyAlignment="1">
      <alignment horizontal="left" wrapText="1"/>
    </xf>
    <xf numFmtId="0" fontId="1" fillId="42" borderId="26" xfId="0" applyFont="1" applyFill="1" applyBorder="1" applyAlignment="1" applyProtection="1">
      <alignment horizontal="left" wrapText="1"/>
      <protection/>
    </xf>
    <xf numFmtId="0" fontId="1" fillId="42" borderId="12" xfId="0" applyFont="1" applyFill="1" applyBorder="1" applyAlignment="1" applyProtection="1">
      <alignment horizontal="left" wrapText="1"/>
      <protection/>
    </xf>
    <xf numFmtId="0" fontId="1" fillId="42" borderId="11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2" width="30.7109375" style="0" bestFit="1" customWidth="1"/>
  </cols>
  <sheetData>
    <row r="2" ht="15.75">
      <c r="A2" s="91" t="s">
        <v>113</v>
      </c>
    </row>
    <row r="4" ht="12.75">
      <c r="A4" t="s">
        <v>83</v>
      </c>
    </row>
    <row r="5" ht="12.75">
      <c r="A5" s="85" t="s">
        <v>84</v>
      </c>
    </row>
    <row r="6" ht="12.75">
      <c r="A6" s="85" t="s">
        <v>85</v>
      </c>
    </row>
    <row r="7" ht="12.75">
      <c r="A7" s="85" t="s">
        <v>95</v>
      </c>
    </row>
    <row r="8" ht="12.75">
      <c r="A8" s="85" t="s">
        <v>86</v>
      </c>
    </row>
    <row r="9" ht="12.75">
      <c r="A9" s="87" t="s">
        <v>112</v>
      </c>
    </row>
    <row r="10" ht="12.75">
      <c r="A10" s="87" t="s">
        <v>98</v>
      </c>
    </row>
    <row r="11" ht="12.75">
      <c r="A11" s="86"/>
    </row>
    <row r="12" ht="12.75">
      <c r="A12" s="88" t="s">
        <v>99</v>
      </c>
    </row>
    <row r="13" ht="12.75">
      <c r="A13" s="85" t="s">
        <v>87</v>
      </c>
    </row>
    <row r="14" ht="12.75">
      <c r="A14" s="85" t="s">
        <v>88</v>
      </c>
    </row>
    <row r="16" ht="12.75">
      <c r="A16" s="88" t="s">
        <v>108</v>
      </c>
    </row>
    <row r="17" ht="12.75">
      <c r="A17" s="85" t="s">
        <v>102</v>
      </c>
    </row>
    <row r="18" ht="12.75">
      <c r="A18" s="85" t="s">
        <v>89</v>
      </c>
    </row>
    <row r="19" spans="1:5" s="85" customFormat="1" ht="25.5" customHeight="1">
      <c r="A19" s="93" t="s">
        <v>100</v>
      </c>
      <c r="B19" s="93"/>
      <c r="C19" s="93"/>
      <c r="D19" s="93"/>
      <c r="E19" s="93"/>
    </row>
    <row r="23" ht="12.75">
      <c r="A23" s="1" t="s">
        <v>90</v>
      </c>
    </row>
    <row r="24" ht="12.75">
      <c r="A24" t="s">
        <v>97</v>
      </c>
    </row>
    <row r="25" ht="12.75">
      <c r="A25" t="s">
        <v>96</v>
      </c>
    </row>
    <row r="26" ht="12.75">
      <c r="A26" t="s">
        <v>91</v>
      </c>
    </row>
    <row r="28" ht="12.75">
      <c r="A28" s="1" t="s">
        <v>109</v>
      </c>
    </row>
    <row r="29" spans="1:6" ht="39" customHeight="1">
      <c r="A29" s="94" t="s">
        <v>94</v>
      </c>
      <c r="B29" s="94"/>
      <c r="C29" s="94"/>
      <c r="D29" s="94"/>
      <c r="E29" s="94"/>
      <c r="F29" s="94"/>
    </row>
    <row r="31" ht="12.75">
      <c r="A31" s="1" t="s">
        <v>81</v>
      </c>
    </row>
    <row r="32" spans="1:2" ht="12.75">
      <c r="A32" t="s">
        <v>92</v>
      </c>
      <c r="B32" t="s">
        <v>82</v>
      </c>
    </row>
    <row r="33" spans="1:2" ht="12.75">
      <c r="A33" t="s">
        <v>93</v>
      </c>
      <c r="B33" t="s">
        <v>110</v>
      </c>
    </row>
    <row r="35" ht="12.75">
      <c r="A35" s="1" t="s">
        <v>106</v>
      </c>
    </row>
    <row r="36" ht="12.75">
      <c r="A36" t="s">
        <v>111</v>
      </c>
    </row>
  </sheetData>
  <sheetProtection/>
  <mergeCells count="2">
    <mergeCell ref="A19:E19"/>
    <mergeCell ref="A29:F29"/>
  </mergeCells>
  <printOptions/>
  <pageMargins left="0.56" right="0.4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25" zoomScaleNormal="125" zoomScalePageLayoutView="0" workbookViewId="0" topLeftCell="A1">
      <pane ySplit="4" topLeftCell="A39" activePane="bottomLeft" state="frozen"/>
      <selection pane="topLeft" activeCell="A1" sqref="A1"/>
      <selection pane="bottomLeft" activeCell="C39" sqref="C39"/>
    </sheetView>
  </sheetViews>
  <sheetFormatPr defaultColWidth="9.140625" defaultRowHeight="12.75"/>
  <cols>
    <col min="1" max="1" width="14.28125" style="0" customWidth="1"/>
    <col min="2" max="2" width="14.421875" style="0" customWidth="1"/>
    <col min="3" max="3" width="14.28125" style="0" customWidth="1"/>
    <col min="4" max="4" width="14.140625" style="0" customWidth="1"/>
    <col min="5" max="5" width="18.28125" style="0" customWidth="1"/>
    <col min="6" max="6" width="15.421875" style="0" customWidth="1"/>
    <col min="7" max="7" width="12.421875" style="0" customWidth="1"/>
    <col min="8" max="8" width="13.7109375" style="0" customWidth="1"/>
    <col min="9" max="9" width="13.28125" style="0" customWidth="1"/>
    <col min="10" max="11" width="11.57421875" style="0" customWidth="1"/>
  </cols>
  <sheetData>
    <row r="1" spans="1:11" ht="16.5" thickBot="1">
      <c r="A1" s="32" t="s">
        <v>72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42.75" customHeight="1" thickBot="1">
      <c r="A2" s="34" t="s">
        <v>35</v>
      </c>
      <c r="B2" s="34" t="s">
        <v>53</v>
      </c>
      <c r="C2" s="34" t="s">
        <v>54</v>
      </c>
      <c r="D2" s="35" t="s">
        <v>73</v>
      </c>
      <c r="E2" s="35" t="s">
        <v>65</v>
      </c>
      <c r="F2" s="36" t="s">
        <v>74</v>
      </c>
      <c r="G2" s="33"/>
      <c r="H2" s="33"/>
      <c r="I2" s="33"/>
      <c r="J2" s="33"/>
      <c r="K2" s="33"/>
    </row>
    <row r="3" spans="1:11" ht="14.25" thickBot="1" thickTop="1">
      <c r="A3" s="37" t="s">
        <v>3</v>
      </c>
      <c r="B3" s="38">
        <f>J30+D41+G65+E51</f>
        <v>0</v>
      </c>
      <c r="C3" s="39">
        <f>B3/2000</f>
        <v>0</v>
      </c>
      <c r="D3" s="37" t="str">
        <f>IF(C3&gt;=5,"Yes","No")</f>
        <v>No</v>
      </c>
      <c r="E3" s="39">
        <f>((J30+D41)*2+E51)/2000</f>
        <v>0</v>
      </c>
      <c r="F3" s="37" t="str">
        <f>IF(E3&gt;=10,"Yes","No")</f>
        <v>No</v>
      </c>
      <c r="G3" s="33"/>
      <c r="H3" s="33"/>
      <c r="I3" s="33"/>
      <c r="J3" s="40"/>
      <c r="K3" s="41" t="s">
        <v>70</v>
      </c>
    </row>
    <row r="4" spans="1:11" ht="13.5" thickBot="1">
      <c r="A4" s="37" t="s">
        <v>36</v>
      </c>
      <c r="B4" s="38">
        <f>K30</f>
        <v>0</v>
      </c>
      <c r="C4" s="39">
        <f>B4/2000</f>
        <v>0</v>
      </c>
      <c r="D4" s="37" t="str">
        <f>IF(C4&gt;=5,"Yes","No")</f>
        <v>No</v>
      </c>
      <c r="E4" s="39">
        <f>K30*2/2000</f>
        <v>0</v>
      </c>
      <c r="F4" s="37" t="str">
        <f>IF(E4&gt;=10,"Yes","No")</f>
        <v>No</v>
      </c>
      <c r="G4" s="33"/>
      <c r="H4" s="33"/>
      <c r="I4" s="33"/>
      <c r="J4" s="33"/>
      <c r="K4" s="33"/>
    </row>
    <row r="5" spans="1:11" ht="12.75">
      <c r="A5" s="33"/>
      <c r="B5" s="42"/>
      <c r="C5" s="43"/>
      <c r="D5" s="33"/>
      <c r="E5" s="33"/>
      <c r="F5" s="33"/>
      <c r="G5" s="33"/>
      <c r="H5" s="33"/>
      <c r="I5" s="33"/>
      <c r="J5" s="33"/>
      <c r="K5" s="33"/>
    </row>
    <row r="6" spans="1:11" ht="12.75">
      <c r="A6" s="33"/>
      <c r="B6" s="42"/>
      <c r="C6" s="43"/>
      <c r="D6" s="33"/>
      <c r="E6" s="33"/>
      <c r="F6" s="33"/>
      <c r="G6" s="33"/>
      <c r="H6" s="33"/>
      <c r="I6" s="33"/>
      <c r="J6" s="33"/>
      <c r="K6" s="33"/>
    </row>
    <row r="7" spans="1:11" ht="12.75">
      <c r="A7" s="33"/>
      <c r="B7" s="44"/>
      <c r="C7" s="43"/>
      <c r="D7" s="33"/>
      <c r="E7" s="33"/>
      <c r="F7" s="43"/>
      <c r="G7" s="33"/>
      <c r="H7" s="33"/>
      <c r="I7" s="33"/>
      <c r="J7" s="33"/>
      <c r="K7" s="33"/>
    </row>
    <row r="8" spans="1:11" ht="15.75">
      <c r="A8" s="32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2" ht="54" customHeight="1" thickBot="1">
      <c r="A9" s="45" t="s">
        <v>2</v>
      </c>
      <c r="B9" s="46" t="s">
        <v>44</v>
      </c>
      <c r="C9" s="46" t="s">
        <v>45</v>
      </c>
      <c r="D9" s="46" t="s">
        <v>59</v>
      </c>
      <c r="E9" s="46" t="s">
        <v>51</v>
      </c>
      <c r="F9" s="46" t="s">
        <v>52</v>
      </c>
      <c r="G9" s="10" t="s">
        <v>79</v>
      </c>
      <c r="H9" s="10" t="s">
        <v>46</v>
      </c>
      <c r="I9" s="10" t="s">
        <v>47</v>
      </c>
      <c r="J9" s="10" t="s">
        <v>31</v>
      </c>
      <c r="K9" s="10" t="s">
        <v>32</v>
      </c>
      <c r="L9" s="2"/>
    </row>
    <row r="10" spans="1:11" ht="14.25" thickBot="1" thickTop="1">
      <c r="A10" s="47">
        <v>1</v>
      </c>
      <c r="B10" s="25"/>
      <c r="C10" s="26"/>
      <c r="D10" s="27" t="s">
        <v>60</v>
      </c>
      <c r="E10" s="26" t="str">
        <f aca="true" t="shared" si="0" ref="E10:E29">IF(D10="","",IF(D10="N/A","Enter Value","Not Required"))</f>
        <v>Enter Value</v>
      </c>
      <c r="F10" s="27" t="str">
        <f aca="true" t="shared" si="1" ref="F10:F29">IF(D10="","",IF(D10="N/A","Enter Value","Not Required"))</f>
        <v>Enter Value</v>
      </c>
      <c r="G10" s="24">
        <f>IF(B10='Emission Factors'!$A$6,IF(OR(D10="N/A",D10=""),IF(C10='Emission Factors'!$B$5,E10*0.05*F10,(IF(C10='Emission Factors'!$B$3,E10*F10*0.078,IF(C10='Emission Factors'!$B$7,E10*F10*0.085,IF(C10='Emission Factors'!$B$9,E10*F10*0.11))))),D10),IF(B10="",0,IF(OR(D10="N/A",D10=""),E10*10000000*0.65/VLOOKUP(C10,'Emission Factors'!$B$18:$E$20,4,FALSE)*F10,D10)))</f>
        <v>0</v>
      </c>
      <c r="H10" s="5">
        <f>IF('Screening Calculator'!$B10='Emission Factors'!$A$3,IF('Screening Calculator'!$C10='Emission Factors'!$B$3,'Emission Factors'!$D$3,IF('Screening Calculator'!$C10='Emission Factors'!$B$4,'Emission Factors'!$D$4,IF('Screening Calculator'!$C10='Emission Factors'!$B$5,'Emission Factors'!$D$5,"Pick Fuel"))),IF('Screening Calculator'!$B10='Emission Factors'!$A$6,IF('Screening Calculator'!$C10='Emission Factors'!$B$6,'Emission Factors'!$D$6,IF('Screening Calculator'!$C10='Emission Factors'!$B$7,'Emission Factors'!$D$7,IF('Screening Calculator'!$C10='Emission Factors'!$B$8,'Emission Factors'!$D$8,IF('Screening Calculator'!$C10='Emission Factors'!$B$9,'Emission Factors'!$D$9,"Pick Fuel")))),IF('Screening Calculator'!$B10='Emission Factors'!$A$10,IF('Screening Calculator'!$C10='Emission Factors'!$B$10,'Emission Factors'!$D$10,IF('Screening Calculator'!$C10='Emission Factors'!$B$11,'Emission Factors'!$D$11,"pick fuel")),"")))</f>
      </c>
      <c r="I10" s="5">
        <f>IF('Screening Calculator'!$B10='Emission Factors'!$A$3,IF('Screening Calculator'!$C10='Emission Factors'!$B$3,'Emission Factors'!$E$3,IF('Screening Calculator'!$C10='Emission Factors'!$B$4,'Emission Factors'!$E$4,IF('Screening Calculator'!$C10='Emission Factors'!$B$5,'Emission Factors'!$E$5,"Pick Fuel"))),IF('Screening Calculator'!$B10='Emission Factors'!$A$6,IF('Screening Calculator'!$C10='Emission Factors'!$B$6,'Emission Factors'!$E$6,IF('Screening Calculator'!$C10='Emission Factors'!$B$7,'Emission Factors'!$E$7,IF('Screening Calculator'!$C10='Emission Factors'!$B$8,'Emission Factors'!$E$8,IF('Screening Calculator'!$C10='Emission Factors'!$B$9,'Emission Factors'!$E$9,"Pick Fuel")))),IF('Screening Calculator'!$B10='Emission Factors'!$A$10,IF('Screening Calculator'!$C10='Emission Factors'!$B$10,'Emission Factors'!$E$10,IF('Screening Calculator'!$C10='Emission Factors'!$B$11,'Emission Factors'!$E$11,"pick fuel")),"")))</f>
      </c>
      <c r="J10" s="4">
        <f>IF(H10="",0,G10*H10)</f>
        <v>0</v>
      </c>
      <c r="K10" s="4">
        <f>IF(I10="",0,G10*I10)</f>
        <v>0</v>
      </c>
    </row>
    <row r="11" spans="1:11" ht="14.25" thickBot="1" thickTop="1">
      <c r="A11" s="47">
        <v>2</v>
      </c>
      <c r="B11" s="25"/>
      <c r="C11" s="26"/>
      <c r="D11" s="27" t="s">
        <v>60</v>
      </c>
      <c r="E11" s="26" t="str">
        <f t="shared" si="0"/>
        <v>Enter Value</v>
      </c>
      <c r="F11" s="27" t="str">
        <f t="shared" si="1"/>
        <v>Enter Value</v>
      </c>
      <c r="G11" s="24">
        <f>IF(B11='Emission Factors'!$A$6,IF(OR(D11="N/A",D11=""),IF(C11='Emission Factors'!$B$5,E11*0.05*F11,(IF(C11='Emission Factors'!$B$3,E11*F11*0.078,IF(C11='Emission Factors'!$B$7,E11*F11*0.085,IF(C11='Emission Factors'!$B$9,E11*F11*0.11))))),D11),IF(B11="",0,IF(OR(D11="N/A",D11=""),E11*10000000*0.65/VLOOKUP(C11,'Emission Factors'!$B$18:$E$20,4,FALSE)*F11,D11)))</f>
        <v>0</v>
      </c>
      <c r="H11" s="5">
        <f>IF('Screening Calculator'!$B11='Emission Factors'!$A$3,IF('Screening Calculator'!$C11='Emission Factors'!$B$3,'Emission Factors'!$D$3,IF('Screening Calculator'!$C11='Emission Factors'!$B$4,'Emission Factors'!$D$4,IF('Screening Calculator'!$C11='Emission Factors'!$B$5,'Emission Factors'!$D$5,"Pick Fuel"))),IF('Screening Calculator'!$B11='Emission Factors'!$A$6,IF('Screening Calculator'!$C11='Emission Factors'!$B$6,'Emission Factors'!$D$6,IF('Screening Calculator'!$C11='Emission Factors'!$B$7,'Emission Factors'!$D$7,IF('Screening Calculator'!$C11='Emission Factors'!$B$8,'Emission Factors'!$D$8,IF('Screening Calculator'!$C11='Emission Factors'!$B$9,'Emission Factors'!$D$9,"Pick Fuel")))),IF('Screening Calculator'!$B11='Emission Factors'!$A$10,IF('Screening Calculator'!$C11='Emission Factors'!$B$10,'Emission Factors'!$D$10,IF('Screening Calculator'!$C11='Emission Factors'!$B$11,'Emission Factors'!$D$11,"pick fuel")),"")))</f>
      </c>
      <c r="I11" s="5">
        <f>IF('Screening Calculator'!$B11='Emission Factors'!$A$3,IF('Screening Calculator'!$C11='Emission Factors'!$B$3,'Emission Factors'!$E$3,IF('Screening Calculator'!$C11='Emission Factors'!$B$4,'Emission Factors'!$E$4,IF('Screening Calculator'!$C11='Emission Factors'!$B$5,'Emission Factors'!$E$5,"Pick Fuel"))),IF('Screening Calculator'!$B11='Emission Factors'!$A$6,IF('Screening Calculator'!$C11='Emission Factors'!$B$6,'Emission Factors'!$E$6,IF('Screening Calculator'!$C11='Emission Factors'!$B$7,'Emission Factors'!$E$7,IF('Screening Calculator'!$C11='Emission Factors'!$B$8,'Emission Factors'!$E$8,IF('Screening Calculator'!$C11='Emission Factors'!$B$9,'Emission Factors'!$E$9,"Pick Fuel")))),IF('Screening Calculator'!$B11='Emission Factors'!$A$10,IF('Screening Calculator'!$C11='Emission Factors'!$B$10,'Emission Factors'!$E$10,IF('Screening Calculator'!$C11='Emission Factors'!$B$11,'Emission Factors'!$E$11,"pick fuel")),"")))</f>
      </c>
      <c r="J11" s="4">
        <f aca="true" t="shared" si="2" ref="J11:J29">IF(H11="",0,G11*H11)</f>
        <v>0</v>
      </c>
      <c r="K11" s="4">
        <f aca="true" t="shared" si="3" ref="K11:K29">IF(I11="",0,G11*I11)</f>
        <v>0</v>
      </c>
    </row>
    <row r="12" spans="1:11" ht="14.25" thickBot="1" thickTop="1">
      <c r="A12" s="47">
        <v>3</v>
      </c>
      <c r="B12" s="25"/>
      <c r="C12" s="26"/>
      <c r="D12" s="27" t="s">
        <v>60</v>
      </c>
      <c r="E12" s="26" t="str">
        <f t="shared" si="0"/>
        <v>Enter Value</v>
      </c>
      <c r="F12" s="27" t="str">
        <f t="shared" si="1"/>
        <v>Enter Value</v>
      </c>
      <c r="G12" s="24">
        <f>IF(B12='Emission Factors'!$A$6,IF(OR(D12="N/A",D12=""),IF(C12='Emission Factors'!$B$5,E12*0.05*F12,(IF(C12='Emission Factors'!$B$3,E12*F12*0.078,IF(C12='Emission Factors'!$B$7,E12*F12*0.085,IF(C12='Emission Factors'!$B$9,E12*F12*0.11))))),D12),IF(B12="",0,IF(OR(D12="N/A",D12=""),E12*10000000*0.65/VLOOKUP(C12,'Emission Factors'!$B$18:$E$20,4,FALSE)*F12,D12)))</f>
        <v>0</v>
      </c>
      <c r="H12" s="5">
        <f>IF('Screening Calculator'!$B12='Emission Factors'!$A$3,IF('Screening Calculator'!$C12='Emission Factors'!$B$3,'Emission Factors'!$D$3,IF('Screening Calculator'!$C12='Emission Factors'!$B$4,'Emission Factors'!$D$4,IF('Screening Calculator'!$C12='Emission Factors'!$B$5,'Emission Factors'!$D$5,"Pick Fuel"))),IF('Screening Calculator'!$B12='Emission Factors'!$A$6,IF('Screening Calculator'!$C12='Emission Factors'!$B$6,'Emission Factors'!$D$6,IF('Screening Calculator'!$C12='Emission Factors'!$B$7,'Emission Factors'!$D$7,IF('Screening Calculator'!$C12='Emission Factors'!$B$8,'Emission Factors'!$D$8,IF('Screening Calculator'!$C12='Emission Factors'!$B$9,'Emission Factors'!$D$9,"Pick Fuel")))),IF('Screening Calculator'!$B12='Emission Factors'!$A$10,IF('Screening Calculator'!$C12='Emission Factors'!$B$10,'Emission Factors'!$D$10,IF('Screening Calculator'!$C12='Emission Factors'!$B$11,'Emission Factors'!$D$11,"pick fuel")),"")))</f>
      </c>
      <c r="I12" s="5">
        <f>IF('Screening Calculator'!$B12='Emission Factors'!$A$3,IF('Screening Calculator'!$C12='Emission Factors'!$B$3,'Emission Factors'!$E$3,IF('Screening Calculator'!$C12='Emission Factors'!$B$4,'Emission Factors'!$E$4,IF('Screening Calculator'!$C12='Emission Factors'!$B$5,'Emission Factors'!$E$5,"Pick Fuel"))),IF('Screening Calculator'!$B12='Emission Factors'!$A$6,IF('Screening Calculator'!$C12='Emission Factors'!$B$6,'Emission Factors'!$E$6,IF('Screening Calculator'!$C12='Emission Factors'!$B$7,'Emission Factors'!$E$7,IF('Screening Calculator'!$C12='Emission Factors'!$B$8,'Emission Factors'!$E$8,IF('Screening Calculator'!$C12='Emission Factors'!$B$9,'Emission Factors'!$E$9,"Pick Fuel")))),IF('Screening Calculator'!$B12='Emission Factors'!$A$10,IF('Screening Calculator'!$C12='Emission Factors'!$B$10,'Emission Factors'!$E$10,IF('Screening Calculator'!$C12='Emission Factors'!$B$11,'Emission Factors'!$E$11,"pick fuel")),"")))</f>
      </c>
      <c r="J12" s="4">
        <f t="shared" si="2"/>
        <v>0</v>
      </c>
      <c r="K12" s="4">
        <f t="shared" si="3"/>
        <v>0</v>
      </c>
    </row>
    <row r="13" spans="1:11" ht="14.25" thickBot="1" thickTop="1">
      <c r="A13" s="47">
        <v>4</v>
      </c>
      <c r="B13" s="25"/>
      <c r="C13" s="26"/>
      <c r="D13" s="27" t="s">
        <v>60</v>
      </c>
      <c r="E13" s="26" t="str">
        <f t="shared" si="0"/>
        <v>Enter Value</v>
      </c>
      <c r="F13" s="27" t="str">
        <f t="shared" si="1"/>
        <v>Enter Value</v>
      </c>
      <c r="G13" s="24">
        <f>IF(B13='Emission Factors'!$A$6,IF(OR(D13="N/A",D13=""),IF(C13='Emission Factors'!$B$5,E13*0.05*F13,(IF(C13='Emission Factors'!$B$3,E13*F13*0.078,IF(C13='Emission Factors'!$B$7,E13*F13*0.085,IF(C13='Emission Factors'!$B$9,E13*F13*0.11))))),D13),IF(B13="",0,IF(OR(D13="N/A",D13=""),E13*10000000*0.65/VLOOKUP(C13,'Emission Factors'!$B$18:$E$20,4,FALSE)*F13,D13)))</f>
        <v>0</v>
      </c>
      <c r="H13" s="5">
        <f>IF('Screening Calculator'!$B13='Emission Factors'!$A$3,IF('Screening Calculator'!$C13='Emission Factors'!$B$3,'Emission Factors'!$D$3,IF('Screening Calculator'!$C13='Emission Factors'!$B$4,'Emission Factors'!$D$4,IF('Screening Calculator'!$C13='Emission Factors'!$B$5,'Emission Factors'!$D$5,"Pick Fuel"))),IF('Screening Calculator'!$B13='Emission Factors'!$A$6,IF('Screening Calculator'!$C13='Emission Factors'!$B$6,'Emission Factors'!$D$6,IF('Screening Calculator'!$C13='Emission Factors'!$B$7,'Emission Factors'!$D$7,IF('Screening Calculator'!$C13='Emission Factors'!$B$8,'Emission Factors'!$D$8,IF('Screening Calculator'!$C13='Emission Factors'!$B$9,'Emission Factors'!$D$9,"Pick Fuel")))),IF('Screening Calculator'!$B13='Emission Factors'!$A$10,IF('Screening Calculator'!$C13='Emission Factors'!$B$10,'Emission Factors'!$D$10,IF('Screening Calculator'!$C13='Emission Factors'!$B$11,'Emission Factors'!$D$11,"pick fuel")),"")))</f>
      </c>
      <c r="I13" s="5">
        <f>IF('Screening Calculator'!$B13='Emission Factors'!$A$3,IF('Screening Calculator'!$C13='Emission Factors'!$B$3,'Emission Factors'!$E$3,IF('Screening Calculator'!$C13='Emission Factors'!$B$4,'Emission Factors'!$E$4,IF('Screening Calculator'!$C13='Emission Factors'!$B$5,'Emission Factors'!$E$5,"Pick Fuel"))),IF('Screening Calculator'!$B13='Emission Factors'!$A$6,IF('Screening Calculator'!$C13='Emission Factors'!$B$6,'Emission Factors'!$E$6,IF('Screening Calculator'!$C13='Emission Factors'!$B$7,'Emission Factors'!$E$7,IF('Screening Calculator'!$C13='Emission Factors'!$B$8,'Emission Factors'!$E$8,IF('Screening Calculator'!$C13='Emission Factors'!$B$9,'Emission Factors'!$E$9,"Pick Fuel")))),IF('Screening Calculator'!$B13='Emission Factors'!$A$10,IF('Screening Calculator'!$C13='Emission Factors'!$B$10,'Emission Factors'!$E$10,IF('Screening Calculator'!$C13='Emission Factors'!$B$11,'Emission Factors'!$E$11,"pick fuel")),"")))</f>
      </c>
      <c r="J13" s="4">
        <f t="shared" si="2"/>
        <v>0</v>
      </c>
      <c r="K13" s="4">
        <f t="shared" si="3"/>
        <v>0</v>
      </c>
    </row>
    <row r="14" spans="1:11" ht="14.25" thickBot="1" thickTop="1">
      <c r="A14" s="47">
        <v>5</v>
      </c>
      <c r="B14" s="25"/>
      <c r="C14" s="26"/>
      <c r="D14" s="27" t="s">
        <v>60</v>
      </c>
      <c r="E14" s="26" t="str">
        <f t="shared" si="0"/>
        <v>Enter Value</v>
      </c>
      <c r="F14" s="27" t="str">
        <f t="shared" si="1"/>
        <v>Enter Value</v>
      </c>
      <c r="G14" s="24">
        <f>IF(B14='Emission Factors'!$A$6,IF(OR(D14="N/A",D14=""),IF(C14='Emission Factors'!$B$5,E14*0.05*F14,(IF(C14='Emission Factors'!$B$3,E14*F14*0.078,IF(C14='Emission Factors'!$B$7,E14*F14*0.085,IF(C14='Emission Factors'!$B$9,E14*F14*0.11))))),D14),IF(B14="",0,IF(OR(D14="N/A",D14=""),E14*10000000*0.65/VLOOKUP(C14,'Emission Factors'!$B$18:$E$20,4,FALSE)*F14,D14)))</f>
        <v>0</v>
      </c>
      <c r="H14" s="5">
        <f>IF('Screening Calculator'!$B14='Emission Factors'!$A$3,IF('Screening Calculator'!$C14='Emission Factors'!$B$3,'Emission Factors'!$D$3,IF('Screening Calculator'!$C14='Emission Factors'!$B$4,'Emission Factors'!$D$4,IF('Screening Calculator'!$C14='Emission Factors'!$B$5,'Emission Factors'!$D$5,"Pick Fuel"))),IF('Screening Calculator'!$B14='Emission Factors'!$A$6,IF('Screening Calculator'!$C14='Emission Factors'!$B$6,'Emission Factors'!$D$6,IF('Screening Calculator'!$C14='Emission Factors'!$B$7,'Emission Factors'!$D$7,IF('Screening Calculator'!$C14='Emission Factors'!$B$8,'Emission Factors'!$D$8,IF('Screening Calculator'!$C14='Emission Factors'!$B$9,'Emission Factors'!$D$9,"Pick Fuel")))),IF('Screening Calculator'!$B14='Emission Factors'!$A$10,IF('Screening Calculator'!$C14='Emission Factors'!$B$10,'Emission Factors'!$D$10,IF('Screening Calculator'!$C14='Emission Factors'!$B$11,'Emission Factors'!$D$11,"pick fuel")),"")))</f>
      </c>
      <c r="I14" s="5">
        <f>IF('Screening Calculator'!$B14='Emission Factors'!$A$3,IF('Screening Calculator'!$C14='Emission Factors'!$B$3,'Emission Factors'!$E$3,IF('Screening Calculator'!$C14='Emission Factors'!$B$4,'Emission Factors'!$E$4,IF('Screening Calculator'!$C14='Emission Factors'!$B$5,'Emission Factors'!$E$5,"Pick Fuel"))),IF('Screening Calculator'!$B14='Emission Factors'!$A$6,IF('Screening Calculator'!$C14='Emission Factors'!$B$6,'Emission Factors'!$E$6,IF('Screening Calculator'!$C14='Emission Factors'!$B$7,'Emission Factors'!$E$7,IF('Screening Calculator'!$C14='Emission Factors'!$B$8,'Emission Factors'!$E$8,IF('Screening Calculator'!$C14='Emission Factors'!$B$9,'Emission Factors'!$E$9,"Pick Fuel")))),IF('Screening Calculator'!$B14='Emission Factors'!$A$10,IF('Screening Calculator'!$C14='Emission Factors'!$B$10,'Emission Factors'!$E$10,IF('Screening Calculator'!$C14='Emission Factors'!$B$11,'Emission Factors'!$E$11,"pick fuel")),"")))</f>
      </c>
      <c r="J14" s="4">
        <f t="shared" si="2"/>
        <v>0</v>
      </c>
      <c r="K14" s="4">
        <f t="shared" si="3"/>
        <v>0</v>
      </c>
    </row>
    <row r="15" spans="1:11" ht="14.25" thickBot="1" thickTop="1">
      <c r="A15" s="47">
        <v>6</v>
      </c>
      <c r="B15" s="25"/>
      <c r="C15" s="26"/>
      <c r="D15" s="27" t="s">
        <v>60</v>
      </c>
      <c r="E15" s="26" t="str">
        <f t="shared" si="0"/>
        <v>Enter Value</v>
      </c>
      <c r="F15" s="27" t="str">
        <f t="shared" si="1"/>
        <v>Enter Value</v>
      </c>
      <c r="G15" s="24">
        <f>IF(B15='Emission Factors'!$A$6,IF(OR(D15="N/A",D15=""),IF(C15='Emission Factors'!$B$5,E15*0.05*F15,(IF(C15='Emission Factors'!$B$3,E15*F15*0.078,IF(C15='Emission Factors'!$B$7,E15*F15*0.085,IF(C15='Emission Factors'!$B$9,E15*F15*0.11))))),D15),IF(B15="",0,IF(OR(D15="N/A",D15=""),E15*10000000*0.65/VLOOKUP(C15,'Emission Factors'!$B$18:$E$20,4,FALSE)*F15,D15)))</f>
        <v>0</v>
      </c>
      <c r="H15" s="5">
        <f>IF('Screening Calculator'!$B15='Emission Factors'!$A$3,IF('Screening Calculator'!$C15='Emission Factors'!$B$3,'Emission Factors'!$D$3,IF('Screening Calculator'!$C15='Emission Factors'!$B$4,'Emission Factors'!$D$4,IF('Screening Calculator'!$C15='Emission Factors'!$B$5,'Emission Factors'!$D$5,"Pick Fuel"))),IF('Screening Calculator'!$B15='Emission Factors'!$A$6,IF('Screening Calculator'!$C15='Emission Factors'!$B$6,'Emission Factors'!$D$6,IF('Screening Calculator'!$C15='Emission Factors'!$B$7,'Emission Factors'!$D$7,IF('Screening Calculator'!$C15='Emission Factors'!$B$8,'Emission Factors'!$D$8,IF('Screening Calculator'!$C15='Emission Factors'!$B$9,'Emission Factors'!$D$9,"Pick Fuel")))),IF('Screening Calculator'!$B15='Emission Factors'!$A$10,IF('Screening Calculator'!$C15='Emission Factors'!$B$10,'Emission Factors'!$D$10,IF('Screening Calculator'!$C15='Emission Factors'!$B$11,'Emission Factors'!$D$11,"pick fuel")),"")))</f>
      </c>
      <c r="I15" s="5">
        <f>IF('Screening Calculator'!$B15='Emission Factors'!$A$3,IF('Screening Calculator'!$C15='Emission Factors'!$B$3,'Emission Factors'!$E$3,IF('Screening Calculator'!$C15='Emission Factors'!$B$4,'Emission Factors'!$E$4,IF('Screening Calculator'!$C15='Emission Factors'!$B$5,'Emission Factors'!$E$5,"Pick Fuel"))),IF('Screening Calculator'!$B15='Emission Factors'!$A$6,IF('Screening Calculator'!$C15='Emission Factors'!$B$6,'Emission Factors'!$E$6,IF('Screening Calculator'!$C15='Emission Factors'!$B$7,'Emission Factors'!$E$7,IF('Screening Calculator'!$C15='Emission Factors'!$B$8,'Emission Factors'!$E$8,IF('Screening Calculator'!$C15='Emission Factors'!$B$9,'Emission Factors'!$E$9,"Pick Fuel")))),IF('Screening Calculator'!$B15='Emission Factors'!$A$10,IF('Screening Calculator'!$C15='Emission Factors'!$B$10,'Emission Factors'!$E$10,IF('Screening Calculator'!$C15='Emission Factors'!$B$11,'Emission Factors'!$E$11,"pick fuel")),"")))</f>
      </c>
      <c r="J15" s="4">
        <f t="shared" si="2"/>
        <v>0</v>
      </c>
      <c r="K15" s="4">
        <f t="shared" si="3"/>
        <v>0</v>
      </c>
    </row>
    <row r="16" spans="1:11" ht="14.25" thickBot="1" thickTop="1">
      <c r="A16" s="47">
        <v>7</v>
      </c>
      <c r="B16" s="25"/>
      <c r="C16" s="26"/>
      <c r="D16" s="27" t="s">
        <v>60</v>
      </c>
      <c r="E16" s="26" t="str">
        <f t="shared" si="0"/>
        <v>Enter Value</v>
      </c>
      <c r="F16" s="27" t="str">
        <f t="shared" si="1"/>
        <v>Enter Value</v>
      </c>
      <c r="G16" s="24">
        <f>IF(B16='Emission Factors'!$A$6,IF(OR(D16="N/A",D16=""),IF(C16='Emission Factors'!$B$5,E16*0.05*F16,(IF(C16='Emission Factors'!$B$3,E16*F16*0.078,IF(C16='Emission Factors'!$B$7,E16*F16*0.085,IF(C16='Emission Factors'!$B$9,E16*F16*0.11))))),D16),IF(B16="",0,IF(OR(D16="N/A",D16=""),E16*10000000*0.65/VLOOKUP(C16,'Emission Factors'!$B$18:$E$20,4,FALSE)*F16,D16)))</f>
        <v>0</v>
      </c>
      <c r="H16" s="5">
        <f>IF('Screening Calculator'!$B16='Emission Factors'!$A$3,IF('Screening Calculator'!$C16='Emission Factors'!$B$3,'Emission Factors'!$D$3,IF('Screening Calculator'!$C16='Emission Factors'!$B$4,'Emission Factors'!$D$4,IF('Screening Calculator'!$C16='Emission Factors'!$B$5,'Emission Factors'!$D$5,"Pick Fuel"))),IF('Screening Calculator'!$B16='Emission Factors'!$A$6,IF('Screening Calculator'!$C16='Emission Factors'!$B$6,'Emission Factors'!$D$6,IF('Screening Calculator'!$C16='Emission Factors'!$B$7,'Emission Factors'!$D$7,IF('Screening Calculator'!$C16='Emission Factors'!$B$8,'Emission Factors'!$D$8,IF('Screening Calculator'!$C16='Emission Factors'!$B$9,'Emission Factors'!$D$9,"Pick Fuel")))),IF('Screening Calculator'!$B16='Emission Factors'!$A$10,IF('Screening Calculator'!$C16='Emission Factors'!$B$10,'Emission Factors'!$D$10,IF('Screening Calculator'!$C16='Emission Factors'!$B$11,'Emission Factors'!$D$11,"pick fuel")),"")))</f>
      </c>
      <c r="I16" s="5">
        <f>IF('Screening Calculator'!$B16='Emission Factors'!$A$3,IF('Screening Calculator'!$C16='Emission Factors'!$B$3,'Emission Factors'!$E$3,IF('Screening Calculator'!$C16='Emission Factors'!$B$4,'Emission Factors'!$E$4,IF('Screening Calculator'!$C16='Emission Factors'!$B$5,'Emission Factors'!$E$5,"Pick Fuel"))),IF('Screening Calculator'!$B16='Emission Factors'!$A$6,IF('Screening Calculator'!$C16='Emission Factors'!$B$6,'Emission Factors'!$E$6,IF('Screening Calculator'!$C16='Emission Factors'!$B$7,'Emission Factors'!$E$7,IF('Screening Calculator'!$C16='Emission Factors'!$B$8,'Emission Factors'!$E$8,IF('Screening Calculator'!$C16='Emission Factors'!$B$9,'Emission Factors'!$E$9,"Pick Fuel")))),IF('Screening Calculator'!$B16='Emission Factors'!$A$10,IF('Screening Calculator'!$C16='Emission Factors'!$B$10,'Emission Factors'!$E$10,IF('Screening Calculator'!$C16='Emission Factors'!$B$11,'Emission Factors'!$E$11,"pick fuel")),"")))</f>
      </c>
      <c r="J16" s="4">
        <f t="shared" si="2"/>
        <v>0</v>
      </c>
      <c r="K16" s="4">
        <f t="shared" si="3"/>
        <v>0</v>
      </c>
    </row>
    <row r="17" spans="1:11" ht="14.25" thickBot="1" thickTop="1">
      <c r="A17" s="47">
        <v>8</v>
      </c>
      <c r="B17" s="25"/>
      <c r="C17" s="26"/>
      <c r="D17" s="27" t="s">
        <v>60</v>
      </c>
      <c r="E17" s="26" t="str">
        <f t="shared" si="0"/>
        <v>Enter Value</v>
      </c>
      <c r="F17" s="27" t="str">
        <f t="shared" si="1"/>
        <v>Enter Value</v>
      </c>
      <c r="G17" s="24">
        <f>IF(B17='Emission Factors'!$A$6,IF(OR(D17="N/A",D17=""),IF(C17='Emission Factors'!$B$5,E17*0.05*F17,(IF(C17='Emission Factors'!$B$3,E17*F17*0.078,IF(C17='Emission Factors'!$B$7,E17*F17*0.085,IF(C17='Emission Factors'!$B$9,E17*F17*0.11))))),D17),IF(B17="",0,IF(OR(D17="N/A",D17=""),E17*10000000*0.65/VLOOKUP(C17,'Emission Factors'!$B$18:$E$20,4,FALSE)*F17,D17)))</f>
        <v>0</v>
      </c>
      <c r="H17" s="5">
        <f>IF('Screening Calculator'!$B17='Emission Factors'!$A$3,IF('Screening Calculator'!$C17='Emission Factors'!$B$3,'Emission Factors'!$D$3,IF('Screening Calculator'!$C17='Emission Factors'!$B$4,'Emission Factors'!$D$4,IF('Screening Calculator'!$C17='Emission Factors'!$B$5,'Emission Factors'!$D$5,"Pick Fuel"))),IF('Screening Calculator'!$B17='Emission Factors'!$A$6,IF('Screening Calculator'!$C17='Emission Factors'!$B$6,'Emission Factors'!$D$6,IF('Screening Calculator'!$C17='Emission Factors'!$B$7,'Emission Factors'!$D$7,IF('Screening Calculator'!$C17='Emission Factors'!$B$8,'Emission Factors'!$D$8,IF('Screening Calculator'!$C17='Emission Factors'!$B$9,'Emission Factors'!$D$9,"Pick Fuel")))),IF('Screening Calculator'!$B17='Emission Factors'!$A$10,IF('Screening Calculator'!$C17='Emission Factors'!$B$10,'Emission Factors'!$D$10,IF('Screening Calculator'!$C17='Emission Factors'!$B$11,'Emission Factors'!$D$11,"pick fuel")),"")))</f>
      </c>
      <c r="I17" s="5">
        <f>IF('Screening Calculator'!$B17='Emission Factors'!$A$3,IF('Screening Calculator'!$C17='Emission Factors'!$B$3,'Emission Factors'!$E$3,IF('Screening Calculator'!$C17='Emission Factors'!$B$4,'Emission Factors'!$E$4,IF('Screening Calculator'!$C17='Emission Factors'!$B$5,'Emission Factors'!$E$5,"Pick Fuel"))),IF('Screening Calculator'!$B17='Emission Factors'!$A$6,IF('Screening Calculator'!$C17='Emission Factors'!$B$6,'Emission Factors'!$E$6,IF('Screening Calculator'!$C17='Emission Factors'!$B$7,'Emission Factors'!$E$7,IF('Screening Calculator'!$C17='Emission Factors'!$B$8,'Emission Factors'!$E$8,IF('Screening Calculator'!$C17='Emission Factors'!$B$9,'Emission Factors'!$E$9,"Pick Fuel")))),IF('Screening Calculator'!$B17='Emission Factors'!$A$10,IF('Screening Calculator'!$C17='Emission Factors'!$B$10,'Emission Factors'!$E$10,IF('Screening Calculator'!$C17='Emission Factors'!$B$11,'Emission Factors'!$E$11,"pick fuel")),"")))</f>
      </c>
      <c r="J17" s="4">
        <f t="shared" si="2"/>
        <v>0</v>
      </c>
      <c r="K17" s="4">
        <f t="shared" si="3"/>
        <v>0</v>
      </c>
    </row>
    <row r="18" spans="1:11" ht="14.25" thickBot="1" thickTop="1">
      <c r="A18" s="47">
        <v>9</v>
      </c>
      <c r="B18" s="25"/>
      <c r="C18" s="26"/>
      <c r="D18" s="27" t="s">
        <v>60</v>
      </c>
      <c r="E18" s="26" t="str">
        <f t="shared" si="0"/>
        <v>Enter Value</v>
      </c>
      <c r="F18" s="27" t="str">
        <f t="shared" si="1"/>
        <v>Enter Value</v>
      </c>
      <c r="G18" s="24">
        <f>IF(B18='Emission Factors'!$A$6,IF(OR(D18="N/A",D18=""),IF(C18='Emission Factors'!$B$5,E18*0.05*F18,(IF(C18='Emission Factors'!$B$3,E18*F18*0.078,IF(C18='Emission Factors'!$B$7,E18*F18*0.085,IF(C18='Emission Factors'!$B$9,E18*F18*0.11))))),D18),IF(B18="",0,IF(OR(D18="N/A",D18=""),E18*10000000*0.65/VLOOKUP(C18,'Emission Factors'!$B$18:$E$20,4,FALSE)*F18,D18)))</f>
        <v>0</v>
      </c>
      <c r="H18" s="5">
        <f>IF('Screening Calculator'!$B18='Emission Factors'!$A$3,IF('Screening Calculator'!$C18='Emission Factors'!$B$3,'Emission Factors'!$D$3,IF('Screening Calculator'!$C18='Emission Factors'!$B$4,'Emission Factors'!$D$4,IF('Screening Calculator'!$C18='Emission Factors'!$B$5,'Emission Factors'!$D$5,"Pick Fuel"))),IF('Screening Calculator'!$B18='Emission Factors'!$A$6,IF('Screening Calculator'!$C18='Emission Factors'!$B$6,'Emission Factors'!$D$6,IF('Screening Calculator'!$C18='Emission Factors'!$B$7,'Emission Factors'!$D$7,IF('Screening Calculator'!$C18='Emission Factors'!$B$8,'Emission Factors'!$D$8,IF('Screening Calculator'!$C18='Emission Factors'!$B$9,'Emission Factors'!$D$9,"Pick Fuel")))),IF('Screening Calculator'!$B18='Emission Factors'!$A$10,IF('Screening Calculator'!$C18='Emission Factors'!$B$10,'Emission Factors'!$D$10,IF('Screening Calculator'!$C18='Emission Factors'!$B$11,'Emission Factors'!$D$11,"pick fuel")),"")))</f>
      </c>
      <c r="I18" s="5">
        <f>IF('Screening Calculator'!$B18='Emission Factors'!$A$3,IF('Screening Calculator'!$C18='Emission Factors'!$B$3,'Emission Factors'!$E$3,IF('Screening Calculator'!$C18='Emission Factors'!$B$4,'Emission Factors'!$E$4,IF('Screening Calculator'!$C18='Emission Factors'!$B$5,'Emission Factors'!$E$5,"Pick Fuel"))),IF('Screening Calculator'!$B18='Emission Factors'!$A$6,IF('Screening Calculator'!$C18='Emission Factors'!$B$6,'Emission Factors'!$E$6,IF('Screening Calculator'!$C18='Emission Factors'!$B$7,'Emission Factors'!$E$7,IF('Screening Calculator'!$C18='Emission Factors'!$B$8,'Emission Factors'!$E$8,IF('Screening Calculator'!$C18='Emission Factors'!$B$9,'Emission Factors'!$E$9,"Pick Fuel")))),IF('Screening Calculator'!$B18='Emission Factors'!$A$10,IF('Screening Calculator'!$C18='Emission Factors'!$B$10,'Emission Factors'!$E$10,IF('Screening Calculator'!$C18='Emission Factors'!$B$11,'Emission Factors'!$E$11,"pick fuel")),"")))</f>
      </c>
      <c r="J18" s="4">
        <f t="shared" si="2"/>
        <v>0</v>
      </c>
      <c r="K18" s="4">
        <f t="shared" si="3"/>
        <v>0</v>
      </c>
    </row>
    <row r="19" spans="1:11" ht="14.25" thickBot="1" thickTop="1">
      <c r="A19" s="47">
        <v>10</v>
      </c>
      <c r="B19" s="25"/>
      <c r="C19" s="26"/>
      <c r="D19" s="27" t="s">
        <v>60</v>
      </c>
      <c r="E19" s="26" t="str">
        <f t="shared" si="0"/>
        <v>Enter Value</v>
      </c>
      <c r="F19" s="27" t="str">
        <f t="shared" si="1"/>
        <v>Enter Value</v>
      </c>
      <c r="G19" s="24">
        <f>IF(B19='Emission Factors'!$A$6,IF(OR(D19="N/A",D19=""),IF(C19='Emission Factors'!$B$5,E19*0.05*F19,(IF(C19='Emission Factors'!$B$3,E19*F19*0.078,IF(C19='Emission Factors'!$B$7,E19*F19*0.085,IF(C19='Emission Factors'!$B$9,E19*F19*0.11))))),D19),IF(B19="",0,IF(OR(D19="N/A",D19=""),E19*10000000*0.65/VLOOKUP(C19,'Emission Factors'!$B$18:$E$20,4,FALSE)*F19,D19)))</f>
        <v>0</v>
      </c>
      <c r="H19" s="5">
        <f>IF('Screening Calculator'!$B19='Emission Factors'!$A$3,IF('Screening Calculator'!$C19='Emission Factors'!$B$3,'Emission Factors'!$D$3,IF('Screening Calculator'!$C19='Emission Factors'!$B$4,'Emission Factors'!$D$4,IF('Screening Calculator'!$C19='Emission Factors'!$B$5,'Emission Factors'!$D$5,"Pick Fuel"))),IF('Screening Calculator'!$B19='Emission Factors'!$A$6,IF('Screening Calculator'!$C19='Emission Factors'!$B$6,'Emission Factors'!$D$6,IF('Screening Calculator'!$C19='Emission Factors'!$B$7,'Emission Factors'!$D$7,IF('Screening Calculator'!$C19='Emission Factors'!$B$8,'Emission Factors'!$D$8,IF('Screening Calculator'!$C19='Emission Factors'!$B$9,'Emission Factors'!$D$9,"Pick Fuel")))),IF('Screening Calculator'!$B19='Emission Factors'!$A$10,IF('Screening Calculator'!$C19='Emission Factors'!$B$10,'Emission Factors'!$D$10,IF('Screening Calculator'!$C19='Emission Factors'!$B$11,'Emission Factors'!$D$11,"pick fuel")),"")))</f>
      </c>
      <c r="I19" s="5">
        <f>IF('Screening Calculator'!$B19='Emission Factors'!$A$3,IF('Screening Calculator'!$C19='Emission Factors'!$B$3,'Emission Factors'!$E$3,IF('Screening Calculator'!$C19='Emission Factors'!$B$4,'Emission Factors'!$E$4,IF('Screening Calculator'!$C19='Emission Factors'!$B$5,'Emission Factors'!$E$5,"Pick Fuel"))),IF('Screening Calculator'!$B19='Emission Factors'!$A$6,IF('Screening Calculator'!$C19='Emission Factors'!$B$6,'Emission Factors'!$E$6,IF('Screening Calculator'!$C19='Emission Factors'!$B$7,'Emission Factors'!$E$7,IF('Screening Calculator'!$C19='Emission Factors'!$B$8,'Emission Factors'!$E$8,IF('Screening Calculator'!$C19='Emission Factors'!$B$9,'Emission Factors'!$E$9,"Pick Fuel")))),IF('Screening Calculator'!$B19='Emission Factors'!$A$10,IF('Screening Calculator'!$C19='Emission Factors'!$B$10,'Emission Factors'!$E$10,IF('Screening Calculator'!$C19='Emission Factors'!$B$11,'Emission Factors'!$E$11,"pick fuel")),"")))</f>
      </c>
      <c r="J19" s="4">
        <f t="shared" si="2"/>
        <v>0</v>
      </c>
      <c r="K19" s="4">
        <f t="shared" si="3"/>
        <v>0</v>
      </c>
    </row>
    <row r="20" spans="1:11" ht="14.25" thickBot="1" thickTop="1">
      <c r="A20" s="47">
        <v>11</v>
      </c>
      <c r="B20" s="25"/>
      <c r="C20" s="26"/>
      <c r="D20" s="27" t="s">
        <v>60</v>
      </c>
      <c r="E20" s="26" t="str">
        <f t="shared" si="0"/>
        <v>Enter Value</v>
      </c>
      <c r="F20" s="27" t="str">
        <f t="shared" si="1"/>
        <v>Enter Value</v>
      </c>
      <c r="G20" s="24">
        <f>IF(B20='Emission Factors'!$A$6,IF(OR(D20="N/A",D20=""),IF(C20='Emission Factors'!$B$5,E20*0.05*F20,(IF(C20='Emission Factors'!$B$3,E20*F20*0.078,IF(C20='Emission Factors'!$B$7,E20*F20*0.085,IF(C20='Emission Factors'!$B$9,E20*F20*0.11))))),D20),IF(B20="",0,IF(OR(D20="N/A",D20=""),E20*10000000*0.65/VLOOKUP(C20,'Emission Factors'!$B$18:$E$20,4,FALSE)*F20,D20)))</f>
        <v>0</v>
      </c>
      <c r="H20" s="5">
        <f>IF('Screening Calculator'!$B20='Emission Factors'!$A$3,IF('Screening Calculator'!$C20='Emission Factors'!$B$3,'Emission Factors'!$D$3,IF('Screening Calculator'!$C20='Emission Factors'!$B$4,'Emission Factors'!$D$4,IF('Screening Calculator'!$C20='Emission Factors'!$B$5,'Emission Factors'!$D$5,"Pick Fuel"))),IF('Screening Calculator'!$B20='Emission Factors'!$A$6,IF('Screening Calculator'!$C20='Emission Factors'!$B$6,'Emission Factors'!$D$6,IF('Screening Calculator'!$C20='Emission Factors'!$B$7,'Emission Factors'!$D$7,IF('Screening Calculator'!$C20='Emission Factors'!$B$8,'Emission Factors'!$D$8,IF('Screening Calculator'!$C20='Emission Factors'!$B$9,'Emission Factors'!$D$9,"Pick Fuel")))),IF('Screening Calculator'!$B20='Emission Factors'!$A$10,IF('Screening Calculator'!$C20='Emission Factors'!$B$10,'Emission Factors'!$D$10,IF('Screening Calculator'!$C20='Emission Factors'!$B$11,'Emission Factors'!$D$11,"pick fuel")),"")))</f>
      </c>
      <c r="I20" s="5">
        <f>IF('Screening Calculator'!$B20='Emission Factors'!$A$3,IF('Screening Calculator'!$C20='Emission Factors'!$B$3,'Emission Factors'!$E$3,IF('Screening Calculator'!$C20='Emission Factors'!$B$4,'Emission Factors'!$E$4,IF('Screening Calculator'!$C20='Emission Factors'!$B$5,'Emission Factors'!$E$5,"Pick Fuel"))),IF('Screening Calculator'!$B20='Emission Factors'!$A$6,IF('Screening Calculator'!$C20='Emission Factors'!$B$6,'Emission Factors'!$E$6,IF('Screening Calculator'!$C20='Emission Factors'!$B$7,'Emission Factors'!$E$7,IF('Screening Calculator'!$C20='Emission Factors'!$B$8,'Emission Factors'!$E$8,IF('Screening Calculator'!$C20='Emission Factors'!$B$9,'Emission Factors'!$E$9,"Pick Fuel")))),IF('Screening Calculator'!$B20='Emission Factors'!$A$10,IF('Screening Calculator'!$C20='Emission Factors'!$B$10,'Emission Factors'!$E$10,IF('Screening Calculator'!$C20='Emission Factors'!$B$11,'Emission Factors'!$E$11,"pick fuel")),"")))</f>
      </c>
      <c r="J20" s="4">
        <f t="shared" si="2"/>
        <v>0</v>
      </c>
      <c r="K20" s="4">
        <f t="shared" si="3"/>
        <v>0</v>
      </c>
    </row>
    <row r="21" spans="1:11" ht="14.25" thickBot="1" thickTop="1">
      <c r="A21" s="47">
        <v>12</v>
      </c>
      <c r="B21" s="25"/>
      <c r="C21" s="26"/>
      <c r="D21" s="27" t="s">
        <v>60</v>
      </c>
      <c r="E21" s="26" t="str">
        <f t="shared" si="0"/>
        <v>Enter Value</v>
      </c>
      <c r="F21" s="27" t="str">
        <f t="shared" si="1"/>
        <v>Enter Value</v>
      </c>
      <c r="G21" s="24">
        <f>IF(B21='Emission Factors'!$A$6,IF(OR(D21="N/A",D21=""),IF(C21='Emission Factors'!$B$5,E21*0.05*F21,(IF(C21='Emission Factors'!$B$3,E21*F21*0.078,IF(C21='Emission Factors'!$B$7,E21*F21*0.085,IF(C21='Emission Factors'!$B$9,E21*F21*0.11))))),D21),IF(B21="",0,IF(OR(D21="N/A",D21=""),E21*10000000*0.65/VLOOKUP(C21,'Emission Factors'!$B$18:$E$20,4,FALSE)*F21,D21)))</f>
        <v>0</v>
      </c>
      <c r="H21" s="5">
        <f>IF('Screening Calculator'!$B21='Emission Factors'!$A$3,IF('Screening Calculator'!$C21='Emission Factors'!$B$3,'Emission Factors'!$D$3,IF('Screening Calculator'!$C21='Emission Factors'!$B$4,'Emission Factors'!$D$4,IF('Screening Calculator'!$C21='Emission Factors'!$B$5,'Emission Factors'!$D$5,"Pick Fuel"))),IF('Screening Calculator'!$B21='Emission Factors'!$A$6,IF('Screening Calculator'!$C21='Emission Factors'!$B$6,'Emission Factors'!$D$6,IF('Screening Calculator'!$C21='Emission Factors'!$B$7,'Emission Factors'!$D$7,IF('Screening Calculator'!$C21='Emission Factors'!$B$8,'Emission Factors'!$D$8,IF('Screening Calculator'!$C21='Emission Factors'!$B$9,'Emission Factors'!$D$9,"Pick Fuel")))),IF('Screening Calculator'!$B21='Emission Factors'!$A$10,IF('Screening Calculator'!$C21='Emission Factors'!$B$10,'Emission Factors'!$D$10,IF('Screening Calculator'!$C21='Emission Factors'!$B$11,'Emission Factors'!$D$11,"pick fuel")),"")))</f>
      </c>
      <c r="I21" s="5">
        <f>IF('Screening Calculator'!$B21='Emission Factors'!$A$3,IF('Screening Calculator'!$C21='Emission Factors'!$B$3,'Emission Factors'!$E$3,IF('Screening Calculator'!$C21='Emission Factors'!$B$4,'Emission Factors'!$E$4,IF('Screening Calculator'!$C21='Emission Factors'!$B$5,'Emission Factors'!$E$5,"Pick Fuel"))),IF('Screening Calculator'!$B21='Emission Factors'!$A$6,IF('Screening Calculator'!$C21='Emission Factors'!$B$6,'Emission Factors'!$E$6,IF('Screening Calculator'!$C21='Emission Factors'!$B$7,'Emission Factors'!$E$7,IF('Screening Calculator'!$C21='Emission Factors'!$B$8,'Emission Factors'!$E$8,IF('Screening Calculator'!$C21='Emission Factors'!$B$9,'Emission Factors'!$E$9,"Pick Fuel")))),IF('Screening Calculator'!$B21='Emission Factors'!$A$10,IF('Screening Calculator'!$C21='Emission Factors'!$B$10,'Emission Factors'!$E$10,IF('Screening Calculator'!$C21='Emission Factors'!$B$11,'Emission Factors'!$E$11,"pick fuel")),"")))</f>
      </c>
      <c r="J21" s="4">
        <f t="shared" si="2"/>
        <v>0</v>
      </c>
      <c r="K21" s="4">
        <f t="shared" si="3"/>
        <v>0</v>
      </c>
    </row>
    <row r="22" spans="1:11" ht="14.25" thickBot="1" thickTop="1">
      <c r="A22" s="47">
        <v>13</v>
      </c>
      <c r="B22" s="25"/>
      <c r="C22" s="26"/>
      <c r="D22" s="27" t="s">
        <v>60</v>
      </c>
      <c r="E22" s="26" t="str">
        <f t="shared" si="0"/>
        <v>Enter Value</v>
      </c>
      <c r="F22" s="27" t="str">
        <f t="shared" si="1"/>
        <v>Enter Value</v>
      </c>
      <c r="G22" s="24">
        <f>IF(B22='Emission Factors'!$A$6,IF(OR(D22="N/A",D22=""),IF(C22='Emission Factors'!$B$5,E22*0.05*F22,(IF(C22='Emission Factors'!$B$3,E22*F22*0.078,IF(C22='Emission Factors'!$B$7,E22*F22*0.085,IF(C22='Emission Factors'!$B$9,E22*F22*0.11))))),D22),IF(B22="",0,IF(OR(D22="N/A",D22=""),E22*10000000*0.65/VLOOKUP(C22,'Emission Factors'!$B$18:$E$20,4,FALSE)*F22,D22)))</f>
        <v>0</v>
      </c>
      <c r="H22" s="5">
        <f>IF('Screening Calculator'!$B22='Emission Factors'!$A$3,IF('Screening Calculator'!$C22='Emission Factors'!$B$3,'Emission Factors'!$D$3,IF('Screening Calculator'!$C22='Emission Factors'!$B$4,'Emission Factors'!$D$4,IF('Screening Calculator'!$C22='Emission Factors'!$B$5,'Emission Factors'!$D$5,"Pick Fuel"))),IF('Screening Calculator'!$B22='Emission Factors'!$A$6,IF('Screening Calculator'!$C22='Emission Factors'!$B$6,'Emission Factors'!$D$6,IF('Screening Calculator'!$C22='Emission Factors'!$B$7,'Emission Factors'!$D$7,IF('Screening Calculator'!$C22='Emission Factors'!$B$8,'Emission Factors'!$D$8,IF('Screening Calculator'!$C22='Emission Factors'!$B$9,'Emission Factors'!$D$9,"Pick Fuel")))),IF('Screening Calculator'!$B22='Emission Factors'!$A$10,IF('Screening Calculator'!$C22='Emission Factors'!$B$10,'Emission Factors'!$D$10,IF('Screening Calculator'!$C22='Emission Factors'!$B$11,'Emission Factors'!$D$11,"pick fuel")),"")))</f>
      </c>
      <c r="I22" s="5">
        <f>IF('Screening Calculator'!$B22='Emission Factors'!$A$3,IF('Screening Calculator'!$C22='Emission Factors'!$B$3,'Emission Factors'!$E$3,IF('Screening Calculator'!$C22='Emission Factors'!$B$4,'Emission Factors'!$E$4,IF('Screening Calculator'!$C22='Emission Factors'!$B$5,'Emission Factors'!$E$5,"Pick Fuel"))),IF('Screening Calculator'!$B22='Emission Factors'!$A$6,IF('Screening Calculator'!$C22='Emission Factors'!$B$6,'Emission Factors'!$E$6,IF('Screening Calculator'!$C22='Emission Factors'!$B$7,'Emission Factors'!$E$7,IF('Screening Calculator'!$C22='Emission Factors'!$B$8,'Emission Factors'!$E$8,IF('Screening Calculator'!$C22='Emission Factors'!$B$9,'Emission Factors'!$E$9,"Pick Fuel")))),IF('Screening Calculator'!$B22='Emission Factors'!$A$10,IF('Screening Calculator'!$C22='Emission Factors'!$B$10,'Emission Factors'!$E$10,IF('Screening Calculator'!$C22='Emission Factors'!$B$11,'Emission Factors'!$E$11,"pick fuel")),"")))</f>
      </c>
      <c r="J22" s="4">
        <f t="shared" si="2"/>
        <v>0</v>
      </c>
      <c r="K22" s="4">
        <f t="shared" si="3"/>
        <v>0</v>
      </c>
    </row>
    <row r="23" spans="1:11" ht="14.25" thickBot="1" thickTop="1">
      <c r="A23" s="47">
        <v>14</v>
      </c>
      <c r="B23" s="25"/>
      <c r="C23" s="26"/>
      <c r="D23" s="27" t="s">
        <v>60</v>
      </c>
      <c r="E23" s="26" t="str">
        <f t="shared" si="0"/>
        <v>Enter Value</v>
      </c>
      <c r="F23" s="27" t="str">
        <f t="shared" si="1"/>
        <v>Enter Value</v>
      </c>
      <c r="G23" s="24">
        <f>IF(B23='Emission Factors'!$A$6,IF(OR(D23="N/A",D23=""),IF(C23='Emission Factors'!$B$5,E23*0.05*F23,(IF(C23='Emission Factors'!$B$3,E23*F23*0.078,IF(C23='Emission Factors'!$B$7,E23*F23*0.085,IF(C23='Emission Factors'!$B$9,E23*F23*0.11))))),D23),IF(B23="",0,IF(OR(D23="N/A",D23=""),E23*10000000*0.65/VLOOKUP(C23,'Emission Factors'!$B$18:$E$20,4,FALSE)*F23,D23)))</f>
        <v>0</v>
      </c>
      <c r="H23" s="5">
        <f>IF('Screening Calculator'!$B23='Emission Factors'!$A$3,IF('Screening Calculator'!$C23='Emission Factors'!$B$3,'Emission Factors'!$D$3,IF('Screening Calculator'!$C23='Emission Factors'!$B$4,'Emission Factors'!$D$4,IF('Screening Calculator'!$C23='Emission Factors'!$B$5,'Emission Factors'!$D$5,"Pick Fuel"))),IF('Screening Calculator'!$B23='Emission Factors'!$A$6,IF('Screening Calculator'!$C23='Emission Factors'!$B$6,'Emission Factors'!$D$6,IF('Screening Calculator'!$C23='Emission Factors'!$B$7,'Emission Factors'!$D$7,IF('Screening Calculator'!$C23='Emission Factors'!$B$8,'Emission Factors'!$D$8,IF('Screening Calculator'!$C23='Emission Factors'!$B$9,'Emission Factors'!$D$9,"Pick Fuel")))),IF('Screening Calculator'!$B23='Emission Factors'!$A$10,IF('Screening Calculator'!$C23='Emission Factors'!$B$10,'Emission Factors'!$D$10,IF('Screening Calculator'!$C23='Emission Factors'!$B$11,'Emission Factors'!$D$11,"pick fuel")),"")))</f>
      </c>
      <c r="I23" s="5">
        <f>IF('Screening Calculator'!$B23='Emission Factors'!$A$3,IF('Screening Calculator'!$C23='Emission Factors'!$B$3,'Emission Factors'!$E$3,IF('Screening Calculator'!$C23='Emission Factors'!$B$4,'Emission Factors'!$E$4,IF('Screening Calculator'!$C23='Emission Factors'!$B$5,'Emission Factors'!$E$5,"Pick Fuel"))),IF('Screening Calculator'!$B23='Emission Factors'!$A$6,IF('Screening Calculator'!$C23='Emission Factors'!$B$6,'Emission Factors'!$E$6,IF('Screening Calculator'!$C23='Emission Factors'!$B$7,'Emission Factors'!$E$7,IF('Screening Calculator'!$C23='Emission Factors'!$B$8,'Emission Factors'!$E$8,IF('Screening Calculator'!$C23='Emission Factors'!$B$9,'Emission Factors'!$E$9,"Pick Fuel")))),IF('Screening Calculator'!$B23='Emission Factors'!$A$10,IF('Screening Calculator'!$C23='Emission Factors'!$B$10,'Emission Factors'!$E$10,IF('Screening Calculator'!$C23='Emission Factors'!$B$11,'Emission Factors'!$E$11,"pick fuel")),"")))</f>
      </c>
      <c r="J23" s="4">
        <f t="shared" si="2"/>
        <v>0</v>
      </c>
      <c r="K23" s="4">
        <f t="shared" si="3"/>
        <v>0</v>
      </c>
    </row>
    <row r="24" spans="1:11" ht="14.25" thickBot="1" thickTop="1">
      <c r="A24" s="47">
        <v>15</v>
      </c>
      <c r="B24" s="25"/>
      <c r="C24" s="26"/>
      <c r="D24" s="27" t="s">
        <v>60</v>
      </c>
      <c r="E24" s="26" t="str">
        <f t="shared" si="0"/>
        <v>Enter Value</v>
      </c>
      <c r="F24" s="27" t="str">
        <f t="shared" si="1"/>
        <v>Enter Value</v>
      </c>
      <c r="G24" s="24">
        <f>IF(B24='Emission Factors'!$A$6,IF(OR(D24="N/A",D24=""),IF(C24='Emission Factors'!$B$5,E24*0.05*F24,(IF(C24='Emission Factors'!$B$3,E24*F24*0.078,IF(C24='Emission Factors'!$B$7,E24*F24*0.085,IF(C24='Emission Factors'!$B$9,E24*F24*0.11))))),D24),IF(B24="",0,IF(OR(D24="N/A",D24=""),E24*10000000*0.65/VLOOKUP(C24,'Emission Factors'!$B$18:$E$20,4,FALSE)*F24,D24)))</f>
        <v>0</v>
      </c>
      <c r="H24" s="5">
        <f>IF('Screening Calculator'!$B24='Emission Factors'!$A$3,IF('Screening Calculator'!$C24='Emission Factors'!$B$3,'Emission Factors'!$D$3,IF('Screening Calculator'!$C24='Emission Factors'!$B$4,'Emission Factors'!$D$4,IF('Screening Calculator'!$C24='Emission Factors'!$B$5,'Emission Factors'!$D$5,"Pick Fuel"))),IF('Screening Calculator'!$B24='Emission Factors'!$A$6,IF('Screening Calculator'!$C24='Emission Factors'!$B$6,'Emission Factors'!$D$6,IF('Screening Calculator'!$C24='Emission Factors'!$B$7,'Emission Factors'!$D$7,IF('Screening Calculator'!$C24='Emission Factors'!$B$8,'Emission Factors'!$D$8,IF('Screening Calculator'!$C24='Emission Factors'!$B$9,'Emission Factors'!$D$9,"Pick Fuel")))),IF('Screening Calculator'!$B24='Emission Factors'!$A$10,IF('Screening Calculator'!$C24='Emission Factors'!$B$10,'Emission Factors'!$D$10,IF('Screening Calculator'!$C24='Emission Factors'!$B$11,'Emission Factors'!$D$11,"pick fuel")),"")))</f>
      </c>
      <c r="I24" s="5">
        <f>IF('Screening Calculator'!$B24='Emission Factors'!$A$3,IF('Screening Calculator'!$C24='Emission Factors'!$B$3,'Emission Factors'!$E$3,IF('Screening Calculator'!$C24='Emission Factors'!$B$4,'Emission Factors'!$E$4,IF('Screening Calculator'!$C24='Emission Factors'!$B$5,'Emission Factors'!$E$5,"Pick Fuel"))),IF('Screening Calculator'!$B24='Emission Factors'!$A$6,IF('Screening Calculator'!$C24='Emission Factors'!$B$6,'Emission Factors'!$E$6,IF('Screening Calculator'!$C24='Emission Factors'!$B$7,'Emission Factors'!$E$7,IF('Screening Calculator'!$C24='Emission Factors'!$B$8,'Emission Factors'!$E$8,IF('Screening Calculator'!$C24='Emission Factors'!$B$9,'Emission Factors'!$E$9,"Pick Fuel")))),IF('Screening Calculator'!$B24='Emission Factors'!$A$10,IF('Screening Calculator'!$C24='Emission Factors'!$B$10,'Emission Factors'!$E$10,IF('Screening Calculator'!$C24='Emission Factors'!$B$11,'Emission Factors'!$E$11,"pick fuel")),"")))</f>
      </c>
      <c r="J24" s="4">
        <f t="shared" si="2"/>
        <v>0</v>
      </c>
      <c r="K24" s="4">
        <f t="shared" si="3"/>
        <v>0</v>
      </c>
    </row>
    <row r="25" spans="1:11" ht="14.25" thickBot="1" thickTop="1">
      <c r="A25" s="47">
        <v>16</v>
      </c>
      <c r="B25" s="25"/>
      <c r="C25" s="26"/>
      <c r="D25" s="27" t="s">
        <v>60</v>
      </c>
      <c r="E25" s="26" t="str">
        <f t="shared" si="0"/>
        <v>Enter Value</v>
      </c>
      <c r="F25" s="27" t="str">
        <f t="shared" si="1"/>
        <v>Enter Value</v>
      </c>
      <c r="G25" s="24">
        <f>IF(B25='Emission Factors'!$A$6,IF(OR(D25="N/A",D25=""),IF(C25='Emission Factors'!$B$5,E25*0.05*F25,(IF(C25='Emission Factors'!$B$3,E25*F25*0.078,IF(C25='Emission Factors'!$B$7,E25*F25*0.085,IF(C25='Emission Factors'!$B$9,E25*F25*0.11))))),D25),IF(B25="",0,IF(OR(D25="N/A",D25=""),E25*10000000*0.65/VLOOKUP(C25,'Emission Factors'!$B$18:$E$20,4,FALSE)*F25,D25)))</f>
        <v>0</v>
      </c>
      <c r="H25" s="5">
        <f>IF('Screening Calculator'!$B25='Emission Factors'!$A$3,IF('Screening Calculator'!$C25='Emission Factors'!$B$3,'Emission Factors'!$D$3,IF('Screening Calculator'!$C25='Emission Factors'!$B$4,'Emission Factors'!$D$4,IF('Screening Calculator'!$C25='Emission Factors'!$B$5,'Emission Factors'!$D$5,"Pick Fuel"))),IF('Screening Calculator'!$B25='Emission Factors'!$A$6,IF('Screening Calculator'!$C25='Emission Factors'!$B$6,'Emission Factors'!$D$6,IF('Screening Calculator'!$C25='Emission Factors'!$B$7,'Emission Factors'!$D$7,IF('Screening Calculator'!$C25='Emission Factors'!$B$8,'Emission Factors'!$D$8,IF('Screening Calculator'!$C25='Emission Factors'!$B$9,'Emission Factors'!$D$9,"Pick Fuel")))),IF('Screening Calculator'!$B25='Emission Factors'!$A$10,IF('Screening Calculator'!$C25='Emission Factors'!$B$10,'Emission Factors'!$D$10,IF('Screening Calculator'!$C25='Emission Factors'!$B$11,'Emission Factors'!$D$11,"pick fuel")),"")))</f>
      </c>
      <c r="I25" s="5">
        <f>IF('Screening Calculator'!$B25='Emission Factors'!$A$3,IF('Screening Calculator'!$C25='Emission Factors'!$B$3,'Emission Factors'!$E$3,IF('Screening Calculator'!$C25='Emission Factors'!$B$4,'Emission Factors'!$E$4,IF('Screening Calculator'!$C25='Emission Factors'!$B$5,'Emission Factors'!$E$5,"Pick Fuel"))),IF('Screening Calculator'!$B25='Emission Factors'!$A$6,IF('Screening Calculator'!$C25='Emission Factors'!$B$6,'Emission Factors'!$E$6,IF('Screening Calculator'!$C25='Emission Factors'!$B$7,'Emission Factors'!$E$7,IF('Screening Calculator'!$C25='Emission Factors'!$B$8,'Emission Factors'!$E$8,IF('Screening Calculator'!$C25='Emission Factors'!$B$9,'Emission Factors'!$E$9,"Pick Fuel")))),IF('Screening Calculator'!$B25='Emission Factors'!$A$10,IF('Screening Calculator'!$C25='Emission Factors'!$B$10,'Emission Factors'!$E$10,IF('Screening Calculator'!$C25='Emission Factors'!$B$11,'Emission Factors'!$E$11,"pick fuel")),"")))</f>
      </c>
      <c r="J25" s="4">
        <f t="shared" si="2"/>
        <v>0</v>
      </c>
      <c r="K25" s="4">
        <f t="shared" si="3"/>
        <v>0</v>
      </c>
    </row>
    <row r="26" spans="1:11" ht="14.25" thickBot="1" thickTop="1">
      <c r="A26" s="47">
        <v>17</v>
      </c>
      <c r="B26" s="25"/>
      <c r="C26" s="26"/>
      <c r="D26" s="27" t="s">
        <v>60</v>
      </c>
      <c r="E26" s="26" t="str">
        <f t="shared" si="0"/>
        <v>Enter Value</v>
      </c>
      <c r="F26" s="27" t="str">
        <f t="shared" si="1"/>
        <v>Enter Value</v>
      </c>
      <c r="G26" s="24">
        <f>IF(B26='Emission Factors'!$A$6,IF(OR(D26="N/A",D26=""),IF(C26='Emission Factors'!$B$5,E26*0.05*F26,(IF(C26='Emission Factors'!$B$3,E26*F26*0.078,IF(C26='Emission Factors'!$B$7,E26*F26*0.085,IF(C26='Emission Factors'!$B$9,E26*F26*0.11))))),D26),IF(B26="",0,IF(OR(D26="N/A",D26=""),E26*10000000*0.65/VLOOKUP(C26,'Emission Factors'!$B$18:$E$20,4,FALSE)*F26,D26)))</f>
        <v>0</v>
      </c>
      <c r="H26" s="5">
        <f>IF('Screening Calculator'!$B26='Emission Factors'!$A$3,IF('Screening Calculator'!$C26='Emission Factors'!$B$3,'Emission Factors'!$D$3,IF('Screening Calculator'!$C26='Emission Factors'!$B$4,'Emission Factors'!$D$4,IF('Screening Calculator'!$C26='Emission Factors'!$B$5,'Emission Factors'!$D$5,"Pick Fuel"))),IF('Screening Calculator'!$B26='Emission Factors'!$A$6,IF('Screening Calculator'!$C26='Emission Factors'!$B$6,'Emission Factors'!$D$6,IF('Screening Calculator'!$C26='Emission Factors'!$B$7,'Emission Factors'!$D$7,IF('Screening Calculator'!$C26='Emission Factors'!$B$8,'Emission Factors'!$D$8,IF('Screening Calculator'!$C26='Emission Factors'!$B$9,'Emission Factors'!$D$9,"Pick Fuel")))),IF('Screening Calculator'!$B26='Emission Factors'!$A$10,IF('Screening Calculator'!$C26='Emission Factors'!$B$10,'Emission Factors'!$D$10,IF('Screening Calculator'!$C26='Emission Factors'!$B$11,'Emission Factors'!$D$11,"pick fuel")),"")))</f>
      </c>
      <c r="I26" s="5">
        <f>IF('Screening Calculator'!$B26='Emission Factors'!$A$3,IF('Screening Calculator'!$C26='Emission Factors'!$B$3,'Emission Factors'!$E$3,IF('Screening Calculator'!$C26='Emission Factors'!$B$4,'Emission Factors'!$E$4,IF('Screening Calculator'!$C26='Emission Factors'!$B$5,'Emission Factors'!$E$5,"Pick Fuel"))),IF('Screening Calculator'!$B26='Emission Factors'!$A$6,IF('Screening Calculator'!$C26='Emission Factors'!$B$6,'Emission Factors'!$E$6,IF('Screening Calculator'!$C26='Emission Factors'!$B$7,'Emission Factors'!$E$7,IF('Screening Calculator'!$C26='Emission Factors'!$B$8,'Emission Factors'!$E$8,IF('Screening Calculator'!$C26='Emission Factors'!$B$9,'Emission Factors'!$E$9,"Pick Fuel")))),IF('Screening Calculator'!$B26='Emission Factors'!$A$10,IF('Screening Calculator'!$C26='Emission Factors'!$B$10,'Emission Factors'!$E$10,IF('Screening Calculator'!$C26='Emission Factors'!$B$11,'Emission Factors'!$E$11,"pick fuel")),"")))</f>
      </c>
      <c r="J26" s="4">
        <f t="shared" si="2"/>
        <v>0</v>
      </c>
      <c r="K26" s="4">
        <f t="shared" si="3"/>
        <v>0</v>
      </c>
    </row>
    <row r="27" spans="1:11" ht="14.25" thickBot="1" thickTop="1">
      <c r="A27" s="47">
        <v>18</v>
      </c>
      <c r="B27" s="25"/>
      <c r="C27" s="26"/>
      <c r="D27" s="27" t="s">
        <v>60</v>
      </c>
      <c r="E27" s="26" t="str">
        <f t="shared" si="0"/>
        <v>Enter Value</v>
      </c>
      <c r="F27" s="27" t="str">
        <f t="shared" si="1"/>
        <v>Enter Value</v>
      </c>
      <c r="G27" s="24">
        <f>IF(B27='Emission Factors'!$A$6,IF(OR(D27="N/A",D27=""),IF(C27='Emission Factors'!$B$5,E27*0.05*F27,(IF(C27='Emission Factors'!$B$3,E27*F27*0.078,IF(C27='Emission Factors'!$B$7,E27*F27*0.085,IF(C27='Emission Factors'!$B$9,E27*F27*0.11))))),D27),IF(B27="",0,IF(OR(D27="N/A",D27=""),E27*10000000*0.65/VLOOKUP(C27,'Emission Factors'!$B$18:$E$20,4,FALSE)*F27,D27)))</f>
        <v>0</v>
      </c>
      <c r="H27" s="5">
        <f>IF('Screening Calculator'!$B27='Emission Factors'!$A$3,IF('Screening Calculator'!$C27='Emission Factors'!$B$3,'Emission Factors'!$D$3,IF('Screening Calculator'!$C27='Emission Factors'!$B$4,'Emission Factors'!$D$4,IF('Screening Calculator'!$C27='Emission Factors'!$B$5,'Emission Factors'!$D$5,"Pick Fuel"))),IF('Screening Calculator'!$B27='Emission Factors'!$A$6,IF('Screening Calculator'!$C27='Emission Factors'!$B$6,'Emission Factors'!$D$6,IF('Screening Calculator'!$C27='Emission Factors'!$B$7,'Emission Factors'!$D$7,IF('Screening Calculator'!$C27='Emission Factors'!$B$8,'Emission Factors'!$D$8,IF('Screening Calculator'!$C27='Emission Factors'!$B$9,'Emission Factors'!$D$9,"Pick Fuel")))),IF('Screening Calculator'!$B27='Emission Factors'!$A$10,IF('Screening Calculator'!$C27='Emission Factors'!$B$10,'Emission Factors'!$D$10,IF('Screening Calculator'!$C27='Emission Factors'!$B$11,'Emission Factors'!$D$11,"pick fuel")),"")))</f>
      </c>
      <c r="I27" s="5">
        <f>IF('Screening Calculator'!$B27='Emission Factors'!$A$3,IF('Screening Calculator'!$C27='Emission Factors'!$B$3,'Emission Factors'!$E$3,IF('Screening Calculator'!$C27='Emission Factors'!$B$4,'Emission Factors'!$E$4,IF('Screening Calculator'!$C27='Emission Factors'!$B$5,'Emission Factors'!$E$5,"Pick Fuel"))),IF('Screening Calculator'!$B27='Emission Factors'!$A$6,IF('Screening Calculator'!$C27='Emission Factors'!$B$6,'Emission Factors'!$E$6,IF('Screening Calculator'!$C27='Emission Factors'!$B$7,'Emission Factors'!$E$7,IF('Screening Calculator'!$C27='Emission Factors'!$B$8,'Emission Factors'!$E$8,IF('Screening Calculator'!$C27='Emission Factors'!$B$9,'Emission Factors'!$E$9,"Pick Fuel")))),IF('Screening Calculator'!$B27='Emission Factors'!$A$10,IF('Screening Calculator'!$C27='Emission Factors'!$B$10,'Emission Factors'!$E$10,IF('Screening Calculator'!$C27='Emission Factors'!$B$11,'Emission Factors'!$E$11,"pick fuel")),"")))</f>
      </c>
      <c r="J27" s="4">
        <f t="shared" si="2"/>
        <v>0</v>
      </c>
      <c r="K27" s="4">
        <f t="shared" si="3"/>
        <v>0</v>
      </c>
    </row>
    <row r="28" spans="1:11" ht="14.25" thickBot="1" thickTop="1">
      <c r="A28" s="47">
        <v>19</v>
      </c>
      <c r="B28" s="25"/>
      <c r="C28" s="26"/>
      <c r="D28" s="27" t="s">
        <v>60</v>
      </c>
      <c r="E28" s="26" t="str">
        <f t="shared" si="0"/>
        <v>Enter Value</v>
      </c>
      <c r="F28" s="27" t="str">
        <f t="shared" si="1"/>
        <v>Enter Value</v>
      </c>
      <c r="G28" s="24">
        <f>IF(B28='Emission Factors'!$A$6,IF(OR(D28="N/A",D28=""),IF(C28='Emission Factors'!$B$5,E28*0.05*F28,(IF(C28='Emission Factors'!$B$3,E28*F28*0.078,IF(C28='Emission Factors'!$B$7,E28*F28*0.085,IF(C28='Emission Factors'!$B$9,E28*F28*0.11))))),D28),IF(B28="",0,IF(OR(D28="N/A",D28=""),E28*10000000*0.65/VLOOKUP(C28,'Emission Factors'!$B$18:$E$20,4,FALSE)*F28,D28)))</f>
        <v>0</v>
      </c>
      <c r="H28" s="5">
        <f>IF('Screening Calculator'!$B28='Emission Factors'!$A$3,IF('Screening Calculator'!$C28='Emission Factors'!$B$3,'Emission Factors'!$D$3,IF('Screening Calculator'!$C28='Emission Factors'!$B$4,'Emission Factors'!$D$4,IF('Screening Calculator'!$C28='Emission Factors'!$B$5,'Emission Factors'!$D$5,"Pick Fuel"))),IF('Screening Calculator'!$B28='Emission Factors'!$A$6,IF('Screening Calculator'!$C28='Emission Factors'!$B$6,'Emission Factors'!$D$6,IF('Screening Calculator'!$C28='Emission Factors'!$B$7,'Emission Factors'!$D$7,IF('Screening Calculator'!$C28='Emission Factors'!$B$8,'Emission Factors'!$D$8,IF('Screening Calculator'!$C28='Emission Factors'!$B$9,'Emission Factors'!$D$9,"Pick Fuel")))),IF('Screening Calculator'!$B28='Emission Factors'!$A$10,IF('Screening Calculator'!$C28='Emission Factors'!$B$10,'Emission Factors'!$D$10,IF('Screening Calculator'!$C28='Emission Factors'!$B$11,'Emission Factors'!$D$11,"pick fuel")),"")))</f>
      </c>
      <c r="I28" s="5">
        <f>IF('Screening Calculator'!$B28='Emission Factors'!$A$3,IF('Screening Calculator'!$C28='Emission Factors'!$B$3,'Emission Factors'!$E$3,IF('Screening Calculator'!$C28='Emission Factors'!$B$4,'Emission Factors'!$E$4,IF('Screening Calculator'!$C28='Emission Factors'!$B$5,'Emission Factors'!$E$5,"Pick Fuel"))),IF('Screening Calculator'!$B28='Emission Factors'!$A$6,IF('Screening Calculator'!$C28='Emission Factors'!$B$6,'Emission Factors'!$E$6,IF('Screening Calculator'!$C28='Emission Factors'!$B$7,'Emission Factors'!$E$7,IF('Screening Calculator'!$C28='Emission Factors'!$B$8,'Emission Factors'!$E$8,IF('Screening Calculator'!$C28='Emission Factors'!$B$9,'Emission Factors'!$E$9,"Pick Fuel")))),IF('Screening Calculator'!$B28='Emission Factors'!$A$10,IF('Screening Calculator'!$C28='Emission Factors'!$B$10,'Emission Factors'!$E$10,IF('Screening Calculator'!$C28='Emission Factors'!$B$11,'Emission Factors'!$E$11,"pick fuel")),"")))</f>
      </c>
      <c r="J28" s="4">
        <f t="shared" si="2"/>
        <v>0</v>
      </c>
      <c r="K28" s="4">
        <f t="shared" si="3"/>
        <v>0</v>
      </c>
    </row>
    <row r="29" spans="1:11" ht="14.25" thickBot="1" thickTop="1">
      <c r="A29" s="47">
        <v>20</v>
      </c>
      <c r="B29" s="25"/>
      <c r="C29" s="26"/>
      <c r="D29" s="27" t="s">
        <v>60</v>
      </c>
      <c r="E29" s="26" t="str">
        <f t="shared" si="0"/>
        <v>Enter Value</v>
      </c>
      <c r="F29" s="27" t="str">
        <f t="shared" si="1"/>
        <v>Enter Value</v>
      </c>
      <c r="G29" s="24">
        <f>IF(B29='Emission Factors'!$A$6,IF(OR(D29="N/A",D29=""),IF(C29='Emission Factors'!$B$5,E29*0.05*F29,(IF(C29='Emission Factors'!$B$3,E29*F29*0.078,IF(C29='Emission Factors'!$B$7,E29*F29*0.085,IF(C29='Emission Factors'!$B$9,E29*F29*0.11))))),D29),IF(B29="",0,IF(OR(D29="N/A",D29=""),E29*10000000*0.65/VLOOKUP(C29,'Emission Factors'!$B$18:$E$20,4,FALSE)*F29,D29)))</f>
        <v>0</v>
      </c>
      <c r="H29" s="5">
        <f>IF('Screening Calculator'!$B29='Emission Factors'!$A$3,IF('Screening Calculator'!$C29='Emission Factors'!$B$3,'Emission Factors'!$D$3,IF('Screening Calculator'!$C29='Emission Factors'!$B$4,'Emission Factors'!$D$4,IF('Screening Calculator'!$C29='Emission Factors'!$B$5,'Emission Factors'!$D$5,"Pick Fuel"))),IF('Screening Calculator'!$B29='Emission Factors'!$A$6,IF('Screening Calculator'!$C29='Emission Factors'!$B$6,'Emission Factors'!$D$6,IF('Screening Calculator'!$C29='Emission Factors'!$B$7,'Emission Factors'!$D$7,IF('Screening Calculator'!$C29='Emission Factors'!$B$8,'Emission Factors'!$D$8,IF('Screening Calculator'!$C29='Emission Factors'!$B$9,'Emission Factors'!$D$9,"Pick Fuel")))),IF('Screening Calculator'!$B29='Emission Factors'!$A$10,IF('Screening Calculator'!$C29='Emission Factors'!$B$10,'Emission Factors'!$D$10,IF('Screening Calculator'!$C29='Emission Factors'!$B$11,'Emission Factors'!$D$11,"pick fuel")),"")))</f>
      </c>
      <c r="I29" s="5">
        <f>IF('Screening Calculator'!$B29='Emission Factors'!$A$3,IF('Screening Calculator'!$C29='Emission Factors'!$B$3,'Emission Factors'!$E$3,IF('Screening Calculator'!$C29='Emission Factors'!$B$4,'Emission Factors'!$E$4,IF('Screening Calculator'!$C29='Emission Factors'!$B$5,'Emission Factors'!$E$5,"Pick Fuel"))),IF('Screening Calculator'!$B29='Emission Factors'!$A$6,IF('Screening Calculator'!$C29='Emission Factors'!$B$6,'Emission Factors'!$E$6,IF('Screening Calculator'!$C29='Emission Factors'!$B$7,'Emission Factors'!$E$7,IF('Screening Calculator'!$C29='Emission Factors'!$B$8,'Emission Factors'!$E$8,IF('Screening Calculator'!$C29='Emission Factors'!$B$9,'Emission Factors'!$E$9,"Pick Fuel")))),IF('Screening Calculator'!$B29='Emission Factors'!$A$10,IF('Screening Calculator'!$C29='Emission Factors'!$B$10,'Emission Factors'!$E$10,IF('Screening Calculator'!$C29='Emission Factors'!$B$11,'Emission Factors'!$E$11,"pick fuel")),"")))</f>
      </c>
      <c r="J29" s="4">
        <f t="shared" si="2"/>
        <v>0</v>
      </c>
      <c r="K29" s="4">
        <f t="shared" si="3"/>
        <v>0</v>
      </c>
    </row>
    <row r="30" spans="1:11" ht="13.5" thickTop="1">
      <c r="A30" s="48" t="s">
        <v>48</v>
      </c>
      <c r="B30" s="33"/>
      <c r="C30" s="33"/>
      <c r="D30" s="33"/>
      <c r="E30" s="33"/>
      <c r="F30" s="49"/>
      <c r="G30" s="9"/>
      <c r="H30" s="6"/>
      <c r="I30" s="7" t="s">
        <v>33</v>
      </c>
      <c r="J30" s="8">
        <f>SUM(J10:J29)</f>
        <v>0</v>
      </c>
      <c r="K30" s="8">
        <f>SUM(K10:K29)</f>
        <v>0</v>
      </c>
    </row>
    <row r="31" spans="1:11" ht="12.75">
      <c r="A31" s="50" t="s">
        <v>41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2.75">
      <c r="A32" s="50" t="s">
        <v>104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2.75">
      <c r="A33" s="50" t="s">
        <v>103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2.75">
      <c r="A34" s="50" t="s">
        <v>78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12.75">
      <c r="A35" s="50" t="s">
        <v>107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ht="15.75">
      <c r="A37" s="32" t="s">
        <v>13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45.75" customHeight="1" thickBot="1">
      <c r="A38" s="10" t="s">
        <v>14</v>
      </c>
      <c r="B38" s="10" t="s">
        <v>17</v>
      </c>
      <c r="C38" s="10" t="s">
        <v>18</v>
      </c>
      <c r="D38" s="10" t="s">
        <v>31</v>
      </c>
      <c r="E38" s="33"/>
      <c r="F38" s="33"/>
      <c r="G38" s="33"/>
      <c r="H38" s="33"/>
      <c r="I38" s="33"/>
      <c r="J38" s="33"/>
      <c r="K38" s="33"/>
    </row>
    <row r="39" spans="1:11" ht="14.25" thickBot="1" thickTop="1">
      <c r="A39" s="51" t="s">
        <v>15</v>
      </c>
      <c r="B39" s="51">
        <v>0.0282</v>
      </c>
      <c r="C39" s="27"/>
      <c r="D39" s="80">
        <f>B39*C39</f>
        <v>0</v>
      </c>
      <c r="E39" s="33"/>
      <c r="F39" s="33"/>
      <c r="G39" s="33"/>
      <c r="H39" s="33"/>
      <c r="I39" s="33"/>
      <c r="J39" s="33"/>
      <c r="K39" s="33"/>
    </row>
    <row r="40" spans="1:11" ht="14.25" thickBot="1" thickTop="1">
      <c r="A40" s="51" t="s">
        <v>16</v>
      </c>
      <c r="B40" s="51">
        <v>0.0212</v>
      </c>
      <c r="C40" s="27"/>
      <c r="D40" s="80">
        <f>B40*C40</f>
        <v>0</v>
      </c>
      <c r="E40" s="33"/>
      <c r="F40" s="33"/>
      <c r="G40" s="33"/>
      <c r="H40" s="33"/>
      <c r="I40" s="33"/>
      <c r="J40" s="33"/>
      <c r="K40" s="33"/>
    </row>
    <row r="41" spans="1:11" ht="13.5" thickTop="1">
      <c r="A41" s="33"/>
      <c r="B41" s="33"/>
      <c r="C41" s="7" t="s">
        <v>33</v>
      </c>
      <c r="D41" s="8">
        <f>SUM(D39:D40)</f>
        <v>0</v>
      </c>
      <c r="E41" s="33"/>
      <c r="F41" s="33"/>
      <c r="G41" s="33"/>
      <c r="H41" s="33"/>
      <c r="I41" s="33"/>
      <c r="J41" s="33"/>
      <c r="K41" s="33"/>
    </row>
    <row r="42" spans="1:11" ht="12.75">
      <c r="A42" s="33"/>
      <c r="B42" s="33"/>
      <c r="C42" s="33"/>
      <c r="D42" s="33"/>
      <c r="E42" s="33"/>
      <c r="F42" s="52"/>
      <c r="G42" s="53"/>
      <c r="H42" s="33"/>
      <c r="I42" s="33"/>
      <c r="J42" s="33"/>
      <c r="K42" s="33"/>
    </row>
    <row r="43" spans="1:11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5.75">
      <c r="A45" s="32" t="s">
        <v>34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27.75" customHeight="1">
      <c r="A46" s="95" t="s">
        <v>69</v>
      </c>
      <c r="B46" s="96"/>
      <c r="C46" s="96"/>
      <c r="D46" s="97"/>
      <c r="E46" s="54" t="s">
        <v>50</v>
      </c>
      <c r="F46" s="33"/>
      <c r="G46" s="92"/>
      <c r="H46" s="33"/>
      <c r="I46" s="33"/>
      <c r="J46" s="33"/>
      <c r="K46" s="33"/>
    </row>
    <row r="47" spans="1:11" ht="12.75">
      <c r="A47" s="70" t="s">
        <v>71</v>
      </c>
      <c r="B47" s="55"/>
      <c r="C47" s="55"/>
      <c r="D47" s="56"/>
      <c r="E47" s="57"/>
      <c r="F47" s="33"/>
      <c r="G47" s="33"/>
      <c r="H47" s="33"/>
      <c r="I47" s="33"/>
      <c r="J47" s="33"/>
      <c r="K47" s="33"/>
    </row>
    <row r="48" spans="1:11" ht="38.25">
      <c r="A48" s="58"/>
      <c r="B48" s="59"/>
      <c r="C48" s="10" t="s">
        <v>49</v>
      </c>
      <c r="D48" s="10" t="s">
        <v>66</v>
      </c>
      <c r="E48" s="10" t="s">
        <v>40</v>
      </c>
      <c r="F48" s="33"/>
      <c r="G48" s="33"/>
      <c r="H48" s="33"/>
      <c r="I48" s="33"/>
      <c r="J48" s="33"/>
      <c r="K48" s="33"/>
    </row>
    <row r="49" spans="1:11" ht="13.5" thickBot="1">
      <c r="A49" s="60" t="s">
        <v>67</v>
      </c>
      <c r="B49" s="61"/>
      <c r="C49" s="28"/>
      <c r="D49" s="89">
        <v>6.3</v>
      </c>
      <c r="E49" s="81">
        <f>C49*6.3</f>
        <v>0</v>
      </c>
      <c r="F49" s="33"/>
      <c r="G49" s="33"/>
      <c r="H49" s="33"/>
      <c r="I49" s="33"/>
      <c r="J49" s="33"/>
      <c r="K49" s="33"/>
    </row>
    <row r="50" spans="1:11" ht="14.25" thickBot="1" thickTop="1">
      <c r="A50" s="62" t="s">
        <v>68</v>
      </c>
      <c r="B50" s="63"/>
      <c r="C50" s="27"/>
      <c r="D50" s="90">
        <v>4.4</v>
      </c>
      <c r="E50" s="80">
        <f>C50*4.4</f>
        <v>0</v>
      </c>
      <c r="F50" s="33"/>
      <c r="G50" s="33"/>
      <c r="H50" s="33"/>
      <c r="I50" s="33"/>
      <c r="J50" s="33"/>
      <c r="K50" s="33"/>
    </row>
    <row r="51" spans="1:11" ht="13.5" thickTop="1">
      <c r="A51" s="33"/>
      <c r="B51" s="33"/>
      <c r="C51" s="33"/>
      <c r="D51" s="7" t="s">
        <v>33</v>
      </c>
      <c r="E51" s="8">
        <f>SUM(E49:E50)</f>
        <v>0</v>
      </c>
      <c r="F51" s="33"/>
      <c r="G51" s="33"/>
      <c r="H51" s="33"/>
      <c r="I51" s="33"/>
      <c r="J51" s="33"/>
      <c r="K51" s="33"/>
    </row>
    <row r="52" spans="1:11" ht="12.75">
      <c r="A52" s="33"/>
      <c r="B52" s="33"/>
      <c r="C52" s="33"/>
      <c r="D52" s="33"/>
      <c r="E52" s="33"/>
      <c r="F52" s="64"/>
      <c r="G52" s="65"/>
      <c r="H52" s="33"/>
      <c r="I52" s="33"/>
      <c r="J52" s="33"/>
      <c r="K52" s="33"/>
    </row>
    <row r="53" spans="1:11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40.5" customHeight="1" thickBot="1">
      <c r="A54" s="66" t="s">
        <v>20</v>
      </c>
      <c r="B54" s="59"/>
      <c r="C54" s="67"/>
      <c r="D54" s="10" t="s">
        <v>66</v>
      </c>
      <c r="E54" s="10" t="s">
        <v>21</v>
      </c>
      <c r="F54" s="10" t="s">
        <v>22</v>
      </c>
      <c r="G54" s="10" t="s">
        <v>31</v>
      </c>
      <c r="H54" s="33"/>
      <c r="I54" s="33"/>
      <c r="J54" s="33"/>
      <c r="K54" s="33"/>
    </row>
    <row r="55" spans="1:11" ht="14.25" thickBot="1" thickTop="1">
      <c r="A55" s="62" t="s">
        <v>23</v>
      </c>
      <c r="B55" s="68"/>
      <c r="C55" s="69"/>
      <c r="D55" s="51">
        <v>12.8</v>
      </c>
      <c r="E55" s="27"/>
      <c r="F55" s="82" t="s">
        <v>60</v>
      </c>
      <c r="G55" s="80">
        <f aca="true" t="shared" si="4" ref="G55:G61">D55*E55</f>
        <v>0</v>
      </c>
      <c r="H55" s="33"/>
      <c r="I55" s="33"/>
      <c r="J55" s="33"/>
      <c r="K55" s="33"/>
    </row>
    <row r="56" spans="1:11" ht="14.25" thickBot="1" thickTop="1">
      <c r="A56" s="62" t="s">
        <v>24</v>
      </c>
      <c r="B56" s="68"/>
      <c r="C56" s="69"/>
      <c r="D56" s="51">
        <v>8.7</v>
      </c>
      <c r="E56" s="27"/>
      <c r="F56" s="82" t="s">
        <v>60</v>
      </c>
      <c r="G56" s="80">
        <f t="shared" si="4"/>
        <v>0</v>
      </c>
      <c r="H56" s="33"/>
      <c r="I56" s="33"/>
      <c r="J56" s="33"/>
      <c r="K56" s="33"/>
    </row>
    <row r="57" spans="1:11" ht="14.25" thickBot="1" thickTop="1">
      <c r="A57" s="62" t="s">
        <v>25</v>
      </c>
      <c r="B57" s="68"/>
      <c r="C57" s="69"/>
      <c r="D57" s="51">
        <v>6.1</v>
      </c>
      <c r="E57" s="27"/>
      <c r="F57" s="82" t="s">
        <v>60</v>
      </c>
      <c r="G57" s="80">
        <f t="shared" si="4"/>
        <v>0</v>
      </c>
      <c r="H57" s="33"/>
      <c r="I57" s="33"/>
      <c r="J57" s="33"/>
      <c r="K57" s="33"/>
    </row>
    <row r="58" spans="1:11" ht="14.25" thickBot="1" thickTop="1">
      <c r="A58" s="62" t="s">
        <v>80</v>
      </c>
      <c r="B58" s="68"/>
      <c r="C58" s="69"/>
      <c r="D58" s="51">
        <v>5.3</v>
      </c>
      <c r="E58" s="27"/>
      <c r="F58" s="82" t="s">
        <v>60</v>
      </c>
      <c r="G58" s="80">
        <f t="shared" si="4"/>
        <v>0</v>
      </c>
      <c r="H58" s="33"/>
      <c r="I58" s="33"/>
      <c r="J58" s="33"/>
      <c r="K58" s="33"/>
    </row>
    <row r="59" spans="1:11" ht="14.25" thickBot="1" thickTop="1">
      <c r="A59" s="62" t="s">
        <v>26</v>
      </c>
      <c r="B59" s="68"/>
      <c r="C59" s="69"/>
      <c r="D59" s="51">
        <v>4.7</v>
      </c>
      <c r="E59" s="27"/>
      <c r="F59" s="82" t="s">
        <v>60</v>
      </c>
      <c r="G59" s="80">
        <f t="shared" si="4"/>
        <v>0</v>
      </c>
      <c r="H59" s="33"/>
      <c r="I59" s="33"/>
      <c r="J59" s="33"/>
      <c r="K59" s="33"/>
    </row>
    <row r="60" spans="1:11" ht="14.25" thickBot="1" thickTop="1">
      <c r="A60" s="62" t="s">
        <v>39</v>
      </c>
      <c r="B60" s="68"/>
      <c r="C60" s="69"/>
      <c r="D60" s="51">
        <v>4.5</v>
      </c>
      <c r="E60" s="27"/>
      <c r="F60" s="82" t="s">
        <v>60</v>
      </c>
      <c r="G60" s="80">
        <f t="shared" si="4"/>
        <v>0</v>
      </c>
      <c r="H60" s="33"/>
      <c r="I60" s="33"/>
      <c r="J60" s="33"/>
      <c r="K60" s="33"/>
    </row>
    <row r="61" spans="1:11" ht="14.25" thickBot="1" thickTop="1">
      <c r="A61" s="62" t="s">
        <v>27</v>
      </c>
      <c r="B61" s="68"/>
      <c r="C61" s="69"/>
      <c r="D61" s="51">
        <v>8.1</v>
      </c>
      <c r="E61" s="27"/>
      <c r="F61" s="82" t="s">
        <v>60</v>
      </c>
      <c r="G61" s="80">
        <f t="shared" si="4"/>
        <v>0</v>
      </c>
      <c r="H61" s="33"/>
      <c r="I61" s="33"/>
      <c r="J61" s="33"/>
      <c r="K61" s="33"/>
    </row>
    <row r="62" spans="1:11" ht="14.25" thickBot="1" thickTop="1">
      <c r="A62" s="62" t="s">
        <v>28</v>
      </c>
      <c r="B62" s="68"/>
      <c r="C62" s="69"/>
      <c r="D62" s="51">
        <v>0.02565</v>
      </c>
      <c r="E62" s="27"/>
      <c r="F62" s="27">
        <v>0</v>
      </c>
      <c r="G62" s="80">
        <f>D62*E62*(365-F62)/365</f>
        <v>0</v>
      </c>
      <c r="H62" s="33"/>
      <c r="I62" s="33"/>
      <c r="J62" s="33"/>
      <c r="K62" s="33"/>
    </row>
    <row r="63" spans="1:11" ht="14.25" thickBot="1" thickTop="1">
      <c r="A63" s="62" t="s">
        <v>29</v>
      </c>
      <c r="B63" s="68"/>
      <c r="C63" s="69"/>
      <c r="D63" s="51">
        <v>0.02565</v>
      </c>
      <c r="E63" s="27"/>
      <c r="F63" s="27">
        <v>0</v>
      </c>
      <c r="G63" s="80">
        <f>D63*E63*(365-F63)/365</f>
        <v>0</v>
      </c>
      <c r="H63" s="33"/>
      <c r="I63" s="33"/>
      <c r="J63" s="33"/>
      <c r="K63" s="33"/>
    </row>
    <row r="64" spans="1:11" ht="14.25" thickBot="1" thickTop="1">
      <c r="A64" s="62" t="s">
        <v>30</v>
      </c>
      <c r="B64" s="68"/>
      <c r="C64" s="69"/>
      <c r="D64" s="51">
        <v>0.02565</v>
      </c>
      <c r="E64" s="27"/>
      <c r="F64" s="27">
        <v>0</v>
      </c>
      <c r="G64" s="80">
        <f>D64*E64*(365-F64)/365</f>
        <v>0</v>
      </c>
      <c r="H64" s="33"/>
      <c r="I64" s="33"/>
      <c r="J64" s="33"/>
      <c r="K64" s="33"/>
    </row>
    <row r="65" spans="1:11" ht="13.5" thickTop="1">
      <c r="A65" s="33"/>
      <c r="B65" s="33"/>
      <c r="C65" s="33"/>
      <c r="D65" s="33"/>
      <c r="E65" s="83"/>
      <c r="F65" s="84" t="s">
        <v>33</v>
      </c>
      <c r="G65" s="8">
        <f>SUM(G55:G64)</f>
        <v>0</v>
      </c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</sheetData>
  <sheetProtection password="CC40" sheet="1" objects="1" scenarios="1" selectLockedCells="1"/>
  <mergeCells count="1">
    <mergeCell ref="A46:D46"/>
  </mergeCells>
  <dataValidations count="5">
    <dataValidation type="list" allowBlank="1" showErrorMessage="1" prompt="pick one" sqref="B10:B29">
      <formula1>Unit1</formula1>
    </dataValidation>
    <dataValidation type="list" allowBlank="1" showInputMessage="1" showErrorMessage="1" sqref="C10:C29">
      <formula1>FuelType</formula1>
    </dataValidation>
    <dataValidation type="list" allowBlank="1" showInputMessage="1" prompt="Yes/No" sqref="E46">
      <formula1>YorN</formula1>
    </dataValidation>
    <dataValidation type="custom" allowBlank="1" showInputMessage="1" showErrorMessage="1" prompt="Enter Annual Op Hrs only if annual fuel usage is not known" error="Not Required - click &quot;Cancel&quot; button" sqref="F10:F29">
      <formula1>(D10="N/A")</formula1>
    </dataValidation>
    <dataValidation type="custom" allowBlank="1" showInputMessage="1" showErrorMessage="1" prompt="Enter HP or MMBTU/hr rating only if annual fuel usage is not known" error="Not Required - click &quot;Cancel&quot; button" sqref="E10:E29">
      <formula1>(D10="N/A")</formula1>
    </dataValidation>
  </dataValidations>
  <printOptions/>
  <pageMargins left="0.23" right="0.2" top="1.14" bottom="0.35" header="0.46" footer="0.18"/>
  <pageSetup blackAndWhite="1" horizontalDpi="600" verticalDpi="600" orientation="landscape" scale="90" r:id="rId1"/>
  <headerFooter alignWithMargins="0">
    <oddHeader>&amp;C&amp;"Arial,Bold"&amp;18SCAQMD SB700 Agricultural Emissions Screening Calculator (Rev. 1)&amp;"Arial,Regular"&amp;10
&amp;14Use This Calculator For Screening Your Facility Wide Emissions</oddHeader>
    <oddFooter>&amp;L&amp;"Arial,Bold"Prepared By: SCAQMD&amp;C&amp;D&amp;RPage &amp;P</oddFooter>
  </headerFooter>
  <rowBreaks count="1" manualBreakCount="1">
    <brk id="3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5.28125" style="0" bestFit="1" customWidth="1"/>
    <col min="3" max="3" width="13.57421875" style="2" customWidth="1"/>
    <col min="4" max="4" width="19.00390625" style="0" customWidth="1"/>
    <col min="5" max="5" width="17.7109375" style="0" customWidth="1"/>
    <col min="6" max="6" width="8.8515625" style="0" customWidth="1"/>
  </cols>
  <sheetData>
    <row r="1" ht="12.75">
      <c r="A1" s="23" t="s">
        <v>64</v>
      </c>
    </row>
    <row r="2" spans="1:5" ht="30.75" customHeight="1" thickBot="1">
      <c r="A2" s="29" t="s">
        <v>63</v>
      </c>
      <c r="B2" s="30" t="s">
        <v>1</v>
      </c>
      <c r="C2" s="30" t="s">
        <v>42</v>
      </c>
      <c r="D2" s="31" t="s">
        <v>61</v>
      </c>
      <c r="E2" s="31" t="s">
        <v>62</v>
      </c>
    </row>
    <row r="3" spans="1:5" ht="12.75">
      <c r="A3" s="14" t="s">
        <v>9</v>
      </c>
      <c r="B3" s="17" t="s">
        <v>7</v>
      </c>
      <c r="C3" s="17" t="s">
        <v>75</v>
      </c>
      <c r="D3" s="71">
        <v>0.000667</v>
      </c>
      <c r="E3" s="72">
        <v>0.0124</v>
      </c>
    </row>
    <row r="4" spans="1:5" ht="12.75">
      <c r="A4" s="14" t="s">
        <v>9</v>
      </c>
      <c r="B4" s="17" t="s">
        <v>10</v>
      </c>
      <c r="C4" s="17" t="s">
        <v>43</v>
      </c>
      <c r="D4" s="71">
        <v>0.00026</v>
      </c>
      <c r="E4" s="17">
        <v>0.0128</v>
      </c>
    </row>
    <row r="5" spans="1:5" ht="12.75">
      <c r="A5" s="15" t="s">
        <v>9</v>
      </c>
      <c r="B5" s="18" t="s">
        <v>11</v>
      </c>
      <c r="C5" s="18" t="s">
        <v>43</v>
      </c>
      <c r="D5" s="18">
        <v>0.00132</v>
      </c>
      <c r="E5" s="73">
        <v>0.02</v>
      </c>
    </row>
    <row r="6" spans="1:5" ht="12.75">
      <c r="A6" s="15" t="s">
        <v>105</v>
      </c>
      <c r="B6" s="18" t="s">
        <v>7</v>
      </c>
      <c r="C6" s="76" t="s">
        <v>75</v>
      </c>
      <c r="D6" s="73">
        <v>0.0114</v>
      </c>
      <c r="E6" s="74">
        <v>0.396</v>
      </c>
    </row>
    <row r="7" spans="1:5" ht="12.75">
      <c r="A7" s="14" t="s">
        <v>105</v>
      </c>
      <c r="B7" s="17" t="s">
        <v>10</v>
      </c>
      <c r="C7" s="17" t="s">
        <v>43</v>
      </c>
      <c r="D7" s="72">
        <v>0.083</v>
      </c>
      <c r="E7" s="17">
        <v>0.139</v>
      </c>
    </row>
    <row r="8" spans="1:5" ht="12.75">
      <c r="A8" s="14" t="s">
        <v>105</v>
      </c>
      <c r="B8" s="17" t="s">
        <v>11</v>
      </c>
      <c r="C8" s="17" t="s">
        <v>43</v>
      </c>
      <c r="D8" s="17">
        <v>0.0375</v>
      </c>
      <c r="E8" s="17">
        <v>0.469</v>
      </c>
    </row>
    <row r="9" spans="1:5" ht="12.75">
      <c r="A9" s="15" t="s">
        <v>105</v>
      </c>
      <c r="B9" s="18" t="s">
        <v>12</v>
      </c>
      <c r="C9" s="18" t="s">
        <v>43</v>
      </c>
      <c r="D9" s="18">
        <v>0.206</v>
      </c>
      <c r="E9" s="18">
        <v>0.102</v>
      </c>
    </row>
    <row r="10" spans="1:5" ht="12.75">
      <c r="A10" s="15" t="s">
        <v>19</v>
      </c>
      <c r="B10" s="18" t="s">
        <v>11</v>
      </c>
      <c r="C10" s="18" t="s">
        <v>43</v>
      </c>
      <c r="D10" s="73">
        <v>0.016</v>
      </c>
      <c r="E10" s="18">
        <v>0</v>
      </c>
    </row>
    <row r="11" spans="1:5" ht="13.5" thickBot="1">
      <c r="A11" s="16" t="s">
        <v>19</v>
      </c>
      <c r="B11" s="19" t="s">
        <v>10</v>
      </c>
      <c r="C11" s="19" t="s">
        <v>43</v>
      </c>
      <c r="D11" s="75">
        <v>0.0032</v>
      </c>
      <c r="E11" s="19">
        <v>0</v>
      </c>
    </row>
    <row r="12" spans="1:5" ht="13.5" thickTop="1">
      <c r="A12" s="78" t="s">
        <v>76</v>
      </c>
      <c r="B12" s="76"/>
      <c r="C12" s="76"/>
      <c r="D12" s="77"/>
      <c r="E12" s="76"/>
    </row>
    <row r="13" spans="1:5" ht="12.75">
      <c r="A13" s="79" t="s">
        <v>77</v>
      </c>
      <c r="B13" s="76"/>
      <c r="C13" s="76"/>
      <c r="D13" s="77"/>
      <c r="E13" s="76"/>
    </row>
    <row r="16" ht="12.75">
      <c r="A16" s="23" t="s">
        <v>101</v>
      </c>
    </row>
    <row r="17" spans="1:6" ht="32.25" customHeight="1" thickBot="1">
      <c r="A17" s="29" t="s">
        <v>63</v>
      </c>
      <c r="B17" s="30" t="s">
        <v>1</v>
      </c>
      <c r="C17" s="30" t="s">
        <v>42</v>
      </c>
      <c r="D17" s="31" t="s">
        <v>55</v>
      </c>
      <c r="E17" s="31" t="s">
        <v>57</v>
      </c>
      <c r="F17" s="31" t="s">
        <v>58</v>
      </c>
    </row>
    <row r="18" spans="1:6" ht="12.75">
      <c r="A18" s="12" t="s">
        <v>9</v>
      </c>
      <c r="B18" s="17" t="s">
        <v>7</v>
      </c>
      <c r="C18" s="17" t="s">
        <v>75</v>
      </c>
      <c r="D18" s="17" t="s">
        <v>56</v>
      </c>
      <c r="E18" s="20">
        <v>100000</v>
      </c>
      <c r="F18" s="17">
        <v>0.65</v>
      </c>
    </row>
    <row r="19" spans="1:6" ht="12.75">
      <c r="A19" s="12" t="s">
        <v>9</v>
      </c>
      <c r="B19" s="17" t="s">
        <v>10</v>
      </c>
      <c r="C19" s="17" t="s">
        <v>43</v>
      </c>
      <c r="D19" s="17" t="s">
        <v>56</v>
      </c>
      <c r="E19" s="20">
        <v>91500</v>
      </c>
      <c r="F19" s="17">
        <v>0.65</v>
      </c>
    </row>
    <row r="20" spans="1:6" ht="12.75">
      <c r="A20" s="11" t="s">
        <v>9</v>
      </c>
      <c r="B20" s="18" t="s">
        <v>11</v>
      </c>
      <c r="C20" s="18" t="s">
        <v>43</v>
      </c>
      <c r="D20" s="18" t="s">
        <v>56</v>
      </c>
      <c r="E20" s="21">
        <v>137800</v>
      </c>
      <c r="F20" s="18">
        <v>0.65</v>
      </c>
    </row>
    <row r="21" spans="1:6" ht="12.75">
      <c r="A21" s="11" t="s">
        <v>105</v>
      </c>
      <c r="B21" s="18" t="s">
        <v>7</v>
      </c>
      <c r="C21" s="76" t="s">
        <v>75</v>
      </c>
      <c r="D21" s="73">
        <v>0.078</v>
      </c>
      <c r="E21" s="21" t="s">
        <v>56</v>
      </c>
      <c r="F21" s="18" t="s">
        <v>56</v>
      </c>
    </row>
    <row r="22" spans="1:6" ht="12.75">
      <c r="A22" s="12" t="s">
        <v>105</v>
      </c>
      <c r="B22" s="17" t="s">
        <v>10</v>
      </c>
      <c r="C22" s="17" t="s">
        <v>43</v>
      </c>
      <c r="D22" s="72">
        <v>0.085</v>
      </c>
      <c r="E22" s="20" t="s">
        <v>56</v>
      </c>
      <c r="F22" s="17" t="s">
        <v>56</v>
      </c>
    </row>
    <row r="23" spans="1:6" ht="12.75">
      <c r="A23" s="12" t="s">
        <v>105</v>
      </c>
      <c r="B23" s="17" t="s">
        <v>11</v>
      </c>
      <c r="C23" s="17" t="s">
        <v>43</v>
      </c>
      <c r="D23" s="72">
        <v>0.05</v>
      </c>
      <c r="E23" s="20" t="s">
        <v>56</v>
      </c>
      <c r="F23" s="17" t="s">
        <v>56</v>
      </c>
    </row>
    <row r="24" spans="1:6" ht="12.75">
      <c r="A24" s="11" t="s">
        <v>105</v>
      </c>
      <c r="B24" s="18" t="s">
        <v>12</v>
      </c>
      <c r="C24" s="18" t="s">
        <v>43</v>
      </c>
      <c r="D24" s="74">
        <v>0.11</v>
      </c>
      <c r="E24" s="21" t="s">
        <v>56</v>
      </c>
      <c r="F24" s="18" t="s">
        <v>56</v>
      </c>
    </row>
    <row r="25" spans="1:6" ht="12.75">
      <c r="A25" s="11" t="s">
        <v>19</v>
      </c>
      <c r="B25" s="18" t="s">
        <v>11</v>
      </c>
      <c r="C25" s="18" t="s">
        <v>43</v>
      </c>
      <c r="D25" s="18" t="s">
        <v>56</v>
      </c>
      <c r="E25" s="21">
        <f>E20</f>
        <v>137800</v>
      </c>
      <c r="F25" s="18">
        <v>0.65</v>
      </c>
    </row>
    <row r="26" spans="1:6" ht="13.5" thickBot="1">
      <c r="A26" s="13" t="s">
        <v>19</v>
      </c>
      <c r="B26" s="19" t="s">
        <v>10</v>
      </c>
      <c r="C26" s="19" t="s">
        <v>43</v>
      </c>
      <c r="D26" s="19" t="s">
        <v>56</v>
      </c>
      <c r="E26" s="22">
        <f>E19</f>
        <v>91500</v>
      </c>
      <c r="F26" s="19">
        <v>0.65</v>
      </c>
    </row>
    <row r="27" ht="13.5" thickTop="1">
      <c r="A27" s="78" t="s">
        <v>76</v>
      </c>
    </row>
    <row r="28" ht="12.75">
      <c r="A28" s="79" t="s">
        <v>77</v>
      </c>
    </row>
  </sheetData>
  <sheetProtection/>
  <printOptions/>
  <pageMargins left="0.65" right="0.57" top="1" bottom="1" header="0.5" footer="0.5"/>
  <pageSetup blackAndWhite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140625" style="0" bestFit="1" customWidth="1"/>
    <col min="2" max="2" width="14.421875" style="0" bestFit="1" customWidth="1"/>
    <col min="3" max="3" width="20.140625" style="0" bestFit="1" customWidth="1"/>
    <col min="4" max="4" width="20.00390625" style="0" bestFit="1" customWidth="1"/>
  </cols>
  <sheetData>
    <row r="1" spans="1:4" ht="12.75">
      <c r="A1" s="1" t="s">
        <v>2</v>
      </c>
      <c r="B1" s="1" t="s">
        <v>1</v>
      </c>
      <c r="C1" s="3" t="s">
        <v>4</v>
      </c>
      <c r="D1" s="1" t="s">
        <v>5</v>
      </c>
    </row>
    <row r="2" spans="1:4" ht="12.75">
      <c r="A2" t="s">
        <v>6</v>
      </c>
      <c r="B2" t="s">
        <v>7</v>
      </c>
      <c r="C2" s="2">
        <v>5.5E-06</v>
      </c>
      <c r="D2" s="2">
        <v>0.0001</v>
      </c>
    </row>
    <row r="3" spans="1:4" ht="12.75">
      <c r="A3" t="s">
        <v>8</v>
      </c>
      <c r="B3" t="s">
        <v>7</v>
      </c>
      <c r="C3" s="2">
        <v>7E-06</v>
      </c>
      <c r="D3" s="2">
        <v>0.00013</v>
      </c>
    </row>
    <row r="4" spans="1:4" ht="12.75">
      <c r="A4" t="s">
        <v>9</v>
      </c>
      <c r="B4" t="s">
        <v>10</v>
      </c>
      <c r="C4" s="2">
        <v>0.00026</v>
      </c>
      <c r="D4" s="2">
        <v>0.0128</v>
      </c>
    </row>
    <row r="5" spans="1:4" ht="12.75">
      <c r="A5" t="s">
        <v>9</v>
      </c>
      <c r="B5" t="s">
        <v>11</v>
      </c>
      <c r="C5" s="2">
        <v>0.00132</v>
      </c>
      <c r="D5" s="2">
        <v>0.02</v>
      </c>
    </row>
    <row r="6" spans="1:4" ht="12.75">
      <c r="A6" t="s">
        <v>105</v>
      </c>
      <c r="B6" t="s">
        <v>7</v>
      </c>
      <c r="C6" s="2">
        <v>0.00012</v>
      </c>
      <c r="D6" s="2">
        <v>0.004162</v>
      </c>
    </row>
    <row r="7" spans="1:4" ht="12.75">
      <c r="A7" t="s">
        <v>105</v>
      </c>
      <c r="B7" t="s">
        <v>10</v>
      </c>
      <c r="C7" s="2">
        <v>0.083</v>
      </c>
      <c r="D7" s="2">
        <v>0.139</v>
      </c>
    </row>
    <row r="8" spans="1:4" ht="12.75">
      <c r="A8" t="s">
        <v>105</v>
      </c>
      <c r="B8" t="s">
        <v>11</v>
      </c>
      <c r="C8" s="2">
        <v>0.0375</v>
      </c>
      <c r="D8" s="2">
        <v>0.469</v>
      </c>
    </row>
    <row r="9" spans="1:4" ht="12.75">
      <c r="A9" t="s">
        <v>105</v>
      </c>
      <c r="B9" t="s">
        <v>12</v>
      </c>
      <c r="C9" s="2">
        <v>0.206</v>
      </c>
      <c r="D9" s="2">
        <v>0.102</v>
      </c>
    </row>
    <row r="10" spans="1:4" ht="12.75">
      <c r="A10" t="s">
        <v>19</v>
      </c>
      <c r="B10" t="s">
        <v>11</v>
      </c>
      <c r="C10" s="2">
        <v>0.016</v>
      </c>
      <c r="D10" s="2">
        <v>0</v>
      </c>
    </row>
    <row r="11" spans="1:4" ht="12.75">
      <c r="A11" t="s">
        <v>19</v>
      </c>
      <c r="B11" t="s">
        <v>10</v>
      </c>
      <c r="C11" s="2">
        <v>0.0032</v>
      </c>
      <c r="D11" s="2">
        <v>0</v>
      </c>
    </row>
    <row r="15" spans="1:2" ht="12.75">
      <c r="A15" t="s">
        <v>9</v>
      </c>
      <c r="B15" t="s">
        <v>7</v>
      </c>
    </row>
    <row r="16" spans="1:2" ht="12.75">
      <c r="A16" t="s">
        <v>105</v>
      </c>
      <c r="B16" t="s">
        <v>10</v>
      </c>
    </row>
    <row r="17" spans="1:2" ht="12.75">
      <c r="A17" t="s">
        <v>19</v>
      </c>
      <c r="B17" t="s">
        <v>11</v>
      </c>
    </row>
    <row r="18" ht="12.75">
      <c r="B18" t="s">
        <v>12</v>
      </c>
    </row>
    <row r="20" ht="12.75">
      <c r="A20" t="s">
        <v>37</v>
      </c>
    </row>
    <row r="21" ht="12.75">
      <c r="A21" t="s">
        <v>38</v>
      </c>
    </row>
    <row r="23" ht="12.75">
      <c r="A23" t="s">
        <v>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WT03</Manager>
  <Company>South Coast A.Q.M.D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 Screening Calculator</dc:title>
  <dc:subject>SB700 Screening Calculator</dc:subject>
  <dc:creator>GT01, BC06, MB</dc:creator>
  <cp:keywords/>
  <dc:description/>
  <cp:lastModifiedBy>Claire Kwon</cp:lastModifiedBy>
  <cp:lastPrinted>2006-02-07T21:43:27Z</cp:lastPrinted>
  <dcterms:created xsi:type="dcterms:W3CDTF">2004-10-27T14:59:04Z</dcterms:created>
  <dcterms:modified xsi:type="dcterms:W3CDTF">2013-09-06T22:18:12Z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-298782254</vt:i4>
  </property>
  <property fmtid="{D5CDD505-2E9C-101B-9397-08002B2CF9AE}" pid="3" name="_EmailSubject">
    <vt:lpwstr>Ag Screening Calculators.</vt:lpwstr>
  </property>
  <property fmtid="{D5CDD505-2E9C-101B-9397-08002B2CF9AE}" pid="4" name="_AuthorEmail">
    <vt:lpwstr>GTurner@aqmd.gov</vt:lpwstr>
  </property>
  <property fmtid="{D5CDD505-2E9C-101B-9397-08002B2CF9AE}" pid="5" name="_AuthorEmailDisplayName">
    <vt:lpwstr>Gary Turner</vt:lpwstr>
  </property>
  <property fmtid="{D5CDD505-2E9C-101B-9397-08002B2CF9AE}" pid="6" name="_PreviousAdHocReviewCycleID">
    <vt:i4>470409056</vt:i4>
  </property>
  <property fmtid="{D5CDD505-2E9C-101B-9397-08002B2CF9AE}" pid="7" name="_ReviewingToolsShownOnce">
    <vt:lpwstr/>
  </property>
</Properties>
</file>