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720" windowHeight="7320" activeTab="0"/>
  </bookViews>
  <sheets>
    <sheet name="Proposed Rule" sheetId="1" r:id="rId1"/>
    <sheet name="Alternative B" sheetId="2" r:id="rId2"/>
    <sheet name="Alternative C" sheetId="3" r:id="rId3"/>
    <sheet name="Alternative D" sheetId="4" r:id="rId4"/>
    <sheet name="Alternative E" sheetId="5" r:id="rId5"/>
    <sheet name="Alternative F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<sst xmlns="http://schemas.openxmlformats.org/spreadsheetml/2006/main" count="718" uniqueCount="37">
  <si>
    <t>Emission Factors</t>
  </si>
  <si>
    <t>School Bus</t>
  </si>
  <si>
    <t>Other Heavy Duty</t>
  </si>
  <si>
    <t>per Vehicle</t>
  </si>
  <si>
    <t>Number</t>
  </si>
  <si>
    <t>Vehicles</t>
  </si>
  <si>
    <t>NOx</t>
  </si>
  <si>
    <t>PM</t>
  </si>
  <si>
    <t>g/mi</t>
  </si>
  <si>
    <t>Daily VMT</t>
  </si>
  <si>
    <t>lb/day</t>
  </si>
  <si>
    <t>Total</t>
  </si>
  <si>
    <t>g/bhp-hr</t>
  </si>
  <si>
    <t>bhp-hr/mi used to convert g/bhp-hr to g/mi</t>
  </si>
  <si>
    <t>Annual VMT</t>
  </si>
  <si>
    <t>Range per</t>
  </si>
  <si>
    <t>Refueling</t>
  </si>
  <si>
    <t>Annual</t>
  </si>
  <si>
    <t>Refuelings</t>
  </si>
  <si>
    <t>Daily Avg.</t>
  </si>
  <si>
    <t>Non-Contract School Bus</t>
  </si>
  <si>
    <t>Contract School Bus</t>
  </si>
  <si>
    <t>Refueling (mi)</t>
  </si>
  <si>
    <t>* Based on 250 operating days per year</t>
  </si>
  <si>
    <t>VMT per</t>
  </si>
  <si>
    <t>per Vehicle*</t>
  </si>
  <si>
    <t>Daily</t>
  </si>
  <si>
    <t>Average</t>
  </si>
  <si>
    <t>Vehicle Type</t>
  </si>
  <si>
    <t>Emissions from Centralized Refueling</t>
  </si>
  <si>
    <t>Total Emissions</t>
  </si>
  <si>
    <t>Proposed Project Emission Estimates from Fueling Station Centralization</t>
  </si>
  <si>
    <t>Alternative F Emission Estimates from Fueling Station Centralization</t>
  </si>
  <si>
    <t>Alternative E Emission Estimates from Fueling Station Centralization</t>
  </si>
  <si>
    <t>Alternaitve D Emission Estimates from Fueling Station Centralization</t>
  </si>
  <si>
    <t>Alternative C Emission Estimates from Fueling Station Centralization</t>
  </si>
  <si>
    <t>Alternative B Emission Estimates from Fueling Station Centralization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</si>
</sst>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45.33203125" style="2" customWidth="1"/>
    <col min="2" max="2" width="12.16015625" style="2" customWidth="1"/>
    <col min="3" max="3" width="13.83203125" style="2" customWidth="1"/>
    <col min="4" max="4" width="10.66015625" style="2" customWidth="1"/>
    <col min="5" max="5" width="12.33203125" style="2" customWidth="1"/>
    <col min="6" max="6" width="9.83203125" style="2" customWidth="1"/>
    <col min="7" max="7" width="8.83203125" style="2" customWidth="1"/>
    <col min="8" max="8" width="10.33203125" style="2" customWidth="1"/>
    <col min="9" max="9" width="10.66015625" style="2" customWidth="1"/>
    <col min="10" max="10" width="8.83203125" style="2" customWidth="1"/>
    <col min="11" max="11" width="10.33203125" style="2" customWidth="1"/>
    <col min="12" max="12" width="10.66015625" style="2" customWidth="1"/>
    <col min="13" max="13" width="8.83203125" style="2" customWidth="1"/>
    <col min="14" max="14" width="10.33203125" style="2" customWidth="1"/>
    <col min="15" max="15" width="10.66015625" style="2" customWidth="1"/>
    <col min="16" max="16" width="8.83203125" style="2" customWidth="1"/>
    <col min="17" max="17" width="10.33203125" style="2" customWidth="1"/>
    <col min="18" max="18" width="10.66015625" style="2" customWidth="1"/>
    <col min="19" max="19" width="8.83203125" style="2" customWidth="1"/>
    <col min="20" max="20" width="10.33203125" style="2" customWidth="1"/>
    <col min="21" max="21" width="10.66015625" style="2" customWidth="1"/>
    <col min="22" max="22" width="8.83203125" style="2" customWidth="1"/>
    <col min="23" max="23" width="10.33203125" style="2" customWidth="1"/>
    <col min="24" max="24" width="10.66015625" style="2" customWidth="1"/>
    <col min="25" max="25" width="8.83203125" style="2" customWidth="1"/>
    <col min="26" max="26" width="10.33203125" style="2" customWidth="1"/>
    <col min="27" max="27" width="10.66015625" style="2" customWidth="1"/>
    <col min="28" max="28" width="8.83203125" style="2" customWidth="1"/>
    <col min="29" max="29" width="10.33203125" style="2" customWidth="1"/>
    <col min="30" max="30" width="10.66015625" style="2" customWidth="1"/>
    <col min="31" max="31" width="8.83203125" style="2" customWidth="1"/>
    <col min="32" max="32" width="10.33203125" style="2" customWidth="1"/>
    <col min="33" max="33" width="10.66015625" style="2" customWidth="1"/>
    <col min="34" max="16384" width="9.33203125" style="2" customWidth="1"/>
  </cols>
  <sheetData>
    <row r="1" ht="15">
      <c r="A1" s="11" t="s">
        <v>31</v>
      </c>
    </row>
    <row r="2" spans="1:33" ht="12.75">
      <c r="A2" s="1"/>
      <c r="G2" s="12">
        <v>2002</v>
      </c>
      <c r="H2" s="12"/>
      <c r="I2" s="12"/>
      <c r="J2" s="12">
        <f>+G2+1</f>
        <v>2003</v>
      </c>
      <c r="K2" s="12"/>
      <c r="L2" s="12"/>
      <c r="M2" s="12">
        <f>+J2+1</f>
        <v>2004</v>
      </c>
      <c r="N2" s="12"/>
      <c r="O2" s="12"/>
      <c r="P2" s="12">
        <f>+M2+1</f>
        <v>2005</v>
      </c>
      <c r="Q2" s="12"/>
      <c r="R2" s="12"/>
      <c r="S2" s="12">
        <f>+P2+1</f>
        <v>2006</v>
      </c>
      <c r="T2" s="12"/>
      <c r="U2" s="12"/>
      <c r="V2" s="12">
        <f>+S2+1</f>
        <v>2007</v>
      </c>
      <c r="W2" s="12"/>
      <c r="X2" s="12"/>
      <c r="Y2" s="12">
        <f>+V2+1</f>
        <v>2008</v>
      </c>
      <c r="Z2" s="12"/>
      <c r="AA2" s="12"/>
      <c r="AB2" s="12">
        <f>+Y2+1</f>
        <v>2009</v>
      </c>
      <c r="AC2" s="12"/>
      <c r="AD2" s="12"/>
      <c r="AE2" s="12">
        <f>+AB2+1</f>
        <v>2010</v>
      </c>
      <c r="AF2" s="12"/>
      <c r="AG2" s="12"/>
    </row>
    <row r="3" spans="1:33" ht="12.75">
      <c r="A3" s="1"/>
      <c r="E3" s="3" t="s">
        <v>19</v>
      </c>
      <c r="I3" s="3" t="s">
        <v>26</v>
      </c>
      <c r="L3" s="3" t="s">
        <v>26</v>
      </c>
      <c r="O3" s="3" t="s">
        <v>26</v>
      </c>
      <c r="R3" s="3" t="s">
        <v>26</v>
      </c>
      <c r="U3" s="3" t="s">
        <v>26</v>
      </c>
      <c r="X3" s="3" t="s">
        <v>26</v>
      </c>
      <c r="AA3" s="3" t="s">
        <v>26</v>
      </c>
      <c r="AD3" s="3" t="s">
        <v>26</v>
      </c>
      <c r="AG3" s="3" t="s">
        <v>26</v>
      </c>
    </row>
    <row r="4" spans="2:33" ht="12.75">
      <c r="B4" s="3" t="s">
        <v>14</v>
      </c>
      <c r="C4" s="3" t="s">
        <v>15</v>
      </c>
      <c r="D4" s="3" t="s">
        <v>17</v>
      </c>
      <c r="E4" s="3" t="s">
        <v>18</v>
      </c>
      <c r="F4" s="3" t="s">
        <v>24</v>
      </c>
      <c r="G4" s="3" t="s">
        <v>4</v>
      </c>
      <c r="H4" s="3"/>
      <c r="I4" s="3" t="s">
        <v>27</v>
      </c>
      <c r="J4" s="3" t="s">
        <v>4</v>
      </c>
      <c r="K4" s="3"/>
      <c r="L4" s="3" t="s">
        <v>27</v>
      </c>
      <c r="M4" s="3" t="s">
        <v>4</v>
      </c>
      <c r="N4" s="3"/>
      <c r="O4" s="3" t="s">
        <v>27</v>
      </c>
      <c r="P4" s="3" t="s">
        <v>4</v>
      </c>
      <c r="Q4" s="3"/>
      <c r="R4" s="3" t="s">
        <v>27</v>
      </c>
      <c r="S4" s="3" t="s">
        <v>4</v>
      </c>
      <c r="T4" s="3"/>
      <c r="U4" s="3" t="s">
        <v>27</v>
      </c>
      <c r="V4" s="3" t="s">
        <v>4</v>
      </c>
      <c r="W4" s="3"/>
      <c r="X4" s="3" t="s">
        <v>27</v>
      </c>
      <c r="Y4" s="3" t="s">
        <v>4</v>
      </c>
      <c r="Z4" s="3"/>
      <c r="AA4" s="3" t="s">
        <v>27</v>
      </c>
      <c r="AB4" s="3" t="s">
        <v>4</v>
      </c>
      <c r="AC4" s="3"/>
      <c r="AD4" s="3" t="s">
        <v>27</v>
      </c>
      <c r="AE4" s="3" t="s">
        <v>4</v>
      </c>
      <c r="AF4" s="3"/>
      <c r="AG4" s="3" t="s">
        <v>27</v>
      </c>
    </row>
    <row r="5" spans="1:33" ht="12.75">
      <c r="A5" s="3" t="s">
        <v>28</v>
      </c>
      <c r="B5" s="3" t="s">
        <v>3</v>
      </c>
      <c r="C5" s="3" t="s">
        <v>22</v>
      </c>
      <c r="D5" s="3" t="s">
        <v>18</v>
      </c>
      <c r="E5" s="3" t="s">
        <v>25</v>
      </c>
      <c r="F5" s="3" t="s">
        <v>16</v>
      </c>
      <c r="G5" s="3" t="s">
        <v>5</v>
      </c>
      <c r="H5" s="3" t="s">
        <v>9</v>
      </c>
      <c r="I5" s="3" t="s">
        <v>18</v>
      </c>
      <c r="J5" s="3" t="s">
        <v>5</v>
      </c>
      <c r="K5" s="3" t="s">
        <v>9</v>
      </c>
      <c r="L5" s="3" t="s">
        <v>18</v>
      </c>
      <c r="M5" s="3" t="s">
        <v>5</v>
      </c>
      <c r="N5" s="3" t="s">
        <v>9</v>
      </c>
      <c r="O5" s="3" t="s">
        <v>18</v>
      </c>
      <c r="P5" s="3" t="s">
        <v>5</v>
      </c>
      <c r="Q5" s="3" t="s">
        <v>9</v>
      </c>
      <c r="R5" s="3" t="s">
        <v>18</v>
      </c>
      <c r="S5" s="3" t="s">
        <v>5</v>
      </c>
      <c r="T5" s="3" t="s">
        <v>9</v>
      </c>
      <c r="U5" s="3" t="s">
        <v>18</v>
      </c>
      <c r="V5" s="3" t="s">
        <v>5</v>
      </c>
      <c r="W5" s="3" t="s">
        <v>9</v>
      </c>
      <c r="X5" s="3" t="s">
        <v>18</v>
      </c>
      <c r="Y5" s="3" t="s">
        <v>5</v>
      </c>
      <c r="Z5" s="3" t="s">
        <v>9</v>
      </c>
      <c r="AA5" s="3" t="s">
        <v>18</v>
      </c>
      <c r="AB5" s="3" t="s">
        <v>5</v>
      </c>
      <c r="AC5" s="3" t="s">
        <v>9</v>
      </c>
      <c r="AD5" s="3" t="s">
        <v>18</v>
      </c>
      <c r="AE5" s="3" t="s">
        <v>5</v>
      </c>
      <c r="AF5" s="3" t="s">
        <v>9</v>
      </c>
      <c r="AG5" s="3" t="s">
        <v>18</v>
      </c>
    </row>
    <row r="6" spans="1:33" ht="12.75">
      <c r="A6" s="2" t="s">
        <v>20</v>
      </c>
      <c r="B6" s="4">
        <v>12000</v>
      </c>
      <c r="C6" s="5">
        <f>200*0.8</f>
        <v>160</v>
      </c>
      <c r="D6" s="5">
        <f>ROUNDUP(B6/C6,0)</f>
        <v>75</v>
      </c>
      <c r="E6" s="6">
        <f>D6/250</f>
        <v>0.3</v>
      </c>
      <c r="F6" s="4">
        <v>5</v>
      </c>
      <c r="G6" s="4">
        <v>270</v>
      </c>
      <c r="H6" s="4">
        <f>$E6*$F6*G6</f>
        <v>405</v>
      </c>
      <c r="I6" s="4">
        <f>G6*$E6</f>
        <v>81</v>
      </c>
      <c r="J6" s="4">
        <f>G6+$G6</f>
        <v>540</v>
      </c>
      <c r="K6" s="4">
        <f>$E6*$F6*J6</f>
        <v>810</v>
      </c>
      <c r="L6" s="4">
        <f>J6*$E6</f>
        <v>162</v>
      </c>
      <c r="M6" s="4">
        <f>J6+$G6</f>
        <v>810</v>
      </c>
      <c r="N6" s="4">
        <f>$E6*$F6*M6</f>
        <v>1215</v>
      </c>
      <c r="O6" s="4">
        <f>M6*$E6</f>
        <v>243</v>
      </c>
      <c r="P6" s="4">
        <f>M6+$G6</f>
        <v>1080</v>
      </c>
      <c r="Q6" s="4">
        <f>$E6*$F6*P6</f>
        <v>1620</v>
      </c>
      <c r="R6" s="4">
        <f>P6*$E6</f>
        <v>324</v>
      </c>
      <c r="S6" s="4">
        <f>P6+$G6</f>
        <v>1350</v>
      </c>
      <c r="T6" s="4">
        <f>$E6*$F6*S6</f>
        <v>2025</v>
      </c>
      <c r="U6" s="4">
        <f>S6*$E6</f>
        <v>405</v>
      </c>
      <c r="V6" s="4">
        <f>S6+$G6</f>
        <v>1620</v>
      </c>
      <c r="W6" s="4">
        <f>$E6*$F6*V6</f>
        <v>2430</v>
      </c>
      <c r="X6" s="4">
        <f>V6*$E6</f>
        <v>486</v>
      </c>
      <c r="Y6" s="4">
        <f>V6+$G6</f>
        <v>1890</v>
      </c>
      <c r="Z6" s="4">
        <f>$E6*$F6*Y6</f>
        <v>2835</v>
      </c>
      <c r="AA6" s="4">
        <f>Y6*$E6</f>
        <v>567</v>
      </c>
      <c r="AB6" s="4">
        <f>Y6+$G6</f>
        <v>2160</v>
      </c>
      <c r="AC6" s="4">
        <f>$E6*$F6*AB6</f>
        <v>3240</v>
      </c>
      <c r="AD6" s="4">
        <f>AB6*$E6</f>
        <v>648</v>
      </c>
      <c r="AE6" s="4">
        <f>AB6+$G6</f>
        <v>2430</v>
      </c>
      <c r="AF6" s="4">
        <f>$E6*$F6*AE6</f>
        <v>3645</v>
      </c>
      <c r="AG6" s="4">
        <f>AE6*$E6</f>
        <v>729</v>
      </c>
    </row>
    <row r="7" spans="1:33" ht="12.75">
      <c r="A7" s="2" t="s">
        <v>21</v>
      </c>
      <c r="B7" s="4">
        <v>10000</v>
      </c>
      <c r="C7" s="5">
        <f>200*0.8</f>
        <v>160</v>
      </c>
      <c r="D7" s="5">
        <f>ROUNDUP(B7/C7,0)</f>
        <v>63</v>
      </c>
      <c r="E7" s="6">
        <f>D7/250</f>
        <v>0.252</v>
      </c>
      <c r="F7" s="4">
        <v>5</v>
      </c>
      <c r="G7" s="4">
        <v>540</v>
      </c>
      <c r="H7" s="4">
        <f>$E7*$F7*G7</f>
        <v>680.4</v>
      </c>
      <c r="I7" s="4">
        <f>G7*$E7</f>
        <v>136.08</v>
      </c>
      <c r="J7" s="4">
        <f>G7+$G7</f>
        <v>1080</v>
      </c>
      <c r="K7" s="4">
        <f>$E7*$F7*J7</f>
        <v>1360.8</v>
      </c>
      <c r="L7" s="4">
        <f>J7*$E7</f>
        <v>272.16</v>
      </c>
      <c r="M7" s="4">
        <f>J7+$G7</f>
        <v>1620</v>
      </c>
      <c r="N7" s="4">
        <f>$E7*$F7*M7</f>
        <v>2041.2</v>
      </c>
      <c r="O7" s="4">
        <f>M7*$E7</f>
        <v>408.24</v>
      </c>
      <c r="P7" s="4">
        <f>M7+$G7</f>
        <v>2160</v>
      </c>
      <c r="Q7" s="4">
        <f>$E7*$F7*P7</f>
        <v>2721.6</v>
      </c>
      <c r="R7" s="4">
        <f>P7*$E7</f>
        <v>544.32</v>
      </c>
      <c r="S7" s="4">
        <f>P7+$G7</f>
        <v>2700</v>
      </c>
      <c r="T7" s="4">
        <f>$E7*$F7*S7</f>
        <v>3402</v>
      </c>
      <c r="U7" s="4">
        <f>S7*$E7</f>
        <v>680.4</v>
      </c>
      <c r="V7" s="4">
        <f>S7+$G7</f>
        <v>3240</v>
      </c>
      <c r="W7" s="4">
        <f>$E7*$F7*V7</f>
        <v>4082.4</v>
      </c>
      <c r="X7" s="4">
        <f>V7*$E7</f>
        <v>816.48</v>
      </c>
      <c r="Y7" s="4">
        <f>V7+$G7</f>
        <v>3780</v>
      </c>
      <c r="Z7" s="4">
        <f>$E7*$F7*Y7</f>
        <v>4762.8</v>
      </c>
      <c r="AA7" s="4">
        <f>Y7*$E7</f>
        <v>952.5600000000001</v>
      </c>
      <c r="AB7" s="4">
        <f>Y7+$G7</f>
        <v>4320</v>
      </c>
      <c r="AC7" s="4">
        <f>$E7*$F7*AB7</f>
        <v>5443.2</v>
      </c>
      <c r="AD7" s="4">
        <f>AB7*$E7</f>
        <v>1088.64</v>
      </c>
      <c r="AE7" s="4">
        <f>AB7+$G7</f>
        <v>4860</v>
      </c>
      <c r="AF7" s="4">
        <f>$E7*$F7*AE7</f>
        <v>6123.6</v>
      </c>
      <c r="AG7" s="4">
        <f>AE7*$E7</f>
        <v>1224.72</v>
      </c>
    </row>
    <row r="8" spans="1:33" ht="12.75">
      <c r="A8" s="2" t="s">
        <v>2</v>
      </c>
      <c r="B8" s="4">
        <v>10000</v>
      </c>
      <c r="C8" s="5">
        <f>150*0.8</f>
        <v>120</v>
      </c>
      <c r="D8" s="5">
        <f>ROUNDUP(B8/C8,0)</f>
        <v>84</v>
      </c>
      <c r="E8" s="6">
        <f>D8/250</f>
        <v>0.336</v>
      </c>
      <c r="F8" s="4">
        <v>5</v>
      </c>
      <c r="G8" s="4">
        <v>1530</v>
      </c>
      <c r="H8" s="4">
        <f>$E8*$F8*G8</f>
        <v>2570.4</v>
      </c>
      <c r="I8" s="4">
        <f>G8*$E8</f>
        <v>514.08</v>
      </c>
      <c r="J8" s="4">
        <f>G8+$G8</f>
        <v>3060</v>
      </c>
      <c r="K8" s="4">
        <f>$E8*$F8*J8</f>
        <v>5140.8</v>
      </c>
      <c r="L8" s="4">
        <f>J8*$E8</f>
        <v>1028.16</v>
      </c>
      <c r="M8" s="4">
        <f>J8+$G8</f>
        <v>4590</v>
      </c>
      <c r="N8" s="4">
        <f>$E8*$F8*M8</f>
        <v>7711.200000000001</v>
      </c>
      <c r="O8" s="4">
        <f>M8*$E8</f>
        <v>1542.24</v>
      </c>
      <c r="P8" s="4">
        <f>M8+$G8</f>
        <v>6120</v>
      </c>
      <c r="Q8" s="4">
        <f>$E8*$F8*P8</f>
        <v>10281.6</v>
      </c>
      <c r="R8" s="4">
        <f>P8*$E8</f>
        <v>2056.32</v>
      </c>
      <c r="S8" s="4">
        <f>P8+$G8</f>
        <v>7650</v>
      </c>
      <c r="T8" s="4">
        <f>$E8*$F8*S8</f>
        <v>12852.000000000002</v>
      </c>
      <c r="U8" s="4">
        <f>S8*$E8</f>
        <v>2570.4</v>
      </c>
      <c r="V8" s="4">
        <f>S8+$G8</f>
        <v>9180</v>
      </c>
      <c r="W8" s="4">
        <f>$E8*$F8*V8</f>
        <v>15422.400000000001</v>
      </c>
      <c r="X8" s="4">
        <f>V8*$E8</f>
        <v>3084.48</v>
      </c>
      <c r="Y8" s="4">
        <f>V8+$G8</f>
        <v>10710</v>
      </c>
      <c r="Z8" s="4">
        <f>$E8*$F8*Y8</f>
        <v>17992.800000000003</v>
      </c>
      <c r="AA8" s="4">
        <f>Y8*$E8</f>
        <v>3598.5600000000004</v>
      </c>
      <c r="AB8" s="4">
        <f>Y8+$G8</f>
        <v>12240</v>
      </c>
      <c r="AC8" s="4">
        <f>$E8*$F8*AB8</f>
        <v>20563.2</v>
      </c>
      <c r="AD8" s="4">
        <f>AB8*$E8</f>
        <v>4112.64</v>
      </c>
      <c r="AE8" s="4">
        <f>AB8+$G8</f>
        <v>13770</v>
      </c>
      <c r="AF8" s="4">
        <f>$E8*$F8*AE8</f>
        <v>23133.600000000002</v>
      </c>
      <c r="AG8" s="4">
        <f>AE8*$E8</f>
        <v>4626.72</v>
      </c>
    </row>
    <row r="9" spans="1:33" ht="12.75">
      <c r="A9" s="1" t="s">
        <v>11</v>
      </c>
      <c r="B9" s="1"/>
      <c r="C9" s="1"/>
      <c r="D9" s="1"/>
      <c r="E9" s="1"/>
      <c r="G9" s="7">
        <f aca="true" t="shared" si="0" ref="G9:AG9">SUM(G6:G8)</f>
        <v>2340</v>
      </c>
      <c r="H9" s="7">
        <f t="shared" si="0"/>
        <v>3655.8</v>
      </c>
      <c r="I9" s="7">
        <f t="shared" si="0"/>
        <v>731.1600000000001</v>
      </c>
      <c r="J9" s="7">
        <f t="shared" si="0"/>
        <v>4680</v>
      </c>
      <c r="K9" s="7">
        <f t="shared" si="0"/>
        <v>7311.6</v>
      </c>
      <c r="L9" s="7">
        <f t="shared" si="0"/>
        <v>1462.3200000000002</v>
      </c>
      <c r="M9" s="7">
        <f t="shared" si="0"/>
        <v>7020</v>
      </c>
      <c r="N9" s="7">
        <f t="shared" si="0"/>
        <v>10967.400000000001</v>
      </c>
      <c r="O9" s="7">
        <f t="shared" si="0"/>
        <v>2193.48</v>
      </c>
      <c r="P9" s="7">
        <f t="shared" si="0"/>
        <v>9360</v>
      </c>
      <c r="Q9" s="7">
        <f t="shared" si="0"/>
        <v>14623.2</v>
      </c>
      <c r="R9" s="7">
        <f t="shared" si="0"/>
        <v>2924.6400000000003</v>
      </c>
      <c r="S9" s="7">
        <f t="shared" si="0"/>
        <v>11700</v>
      </c>
      <c r="T9" s="7">
        <f t="shared" si="0"/>
        <v>18279</v>
      </c>
      <c r="U9" s="7">
        <f t="shared" si="0"/>
        <v>3655.8</v>
      </c>
      <c r="V9" s="7">
        <f t="shared" si="0"/>
        <v>14040</v>
      </c>
      <c r="W9" s="7">
        <f t="shared" si="0"/>
        <v>21934.800000000003</v>
      </c>
      <c r="X9" s="7">
        <f t="shared" si="0"/>
        <v>4386.96</v>
      </c>
      <c r="Y9" s="7">
        <f t="shared" si="0"/>
        <v>16380</v>
      </c>
      <c r="Z9" s="7">
        <f t="shared" si="0"/>
        <v>25590.600000000002</v>
      </c>
      <c r="AA9" s="7">
        <f t="shared" si="0"/>
        <v>5118.120000000001</v>
      </c>
      <c r="AB9" s="7">
        <f t="shared" si="0"/>
        <v>18720</v>
      </c>
      <c r="AC9" s="7">
        <f t="shared" si="0"/>
        <v>29246.4</v>
      </c>
      <c r="AD9" s="7">
        <f t="shared" si="0"/>
        <v>5849.280000000001</v>
      </c>
      <c r="AE9" s="7">
        <f t="shared" si="0"/>
        <v>21060</v>
      </c>
      <c r="AF9" s="7">
        <f t="shared" si="0"/>
        <v>32902.200000000004</v>
      </c>
      <c r="AG9" s="7">
        <f t="shared" si="0"/>
        <v>6580.4400000000005</v>
      </c>
    </row>
    <row r="11" s="9" customFormat="1" ht="12.75">
      <c r="A11" s="8" t="s">
        <v>23</v>
      </c>
    </row>
    <row r="13" ht="12.75">
      <c r="A13" s="1" t="s">
        <v>0</v>
      </c>
    </row>
    <row r="14" spans="2:5" ht="12.75">
      <c r="B14" s="12" t="s">
        <v>6</v>
      </c>
      <c r="C14" s="12"/>
      <c r="D14" s="12" t="s">
        <v>7</v>
      </c>
      <c r="E14" s="12"/>
    </row>
    <row r="15" spans="2:5" ht="12.75">
      <c r="B15" s="5" t="s">
        <v>12</v>
      </c>
      <c r="C15" s="5" t="s">
        <v>8</v>
      </c>
      <c r="D15" s="5" t="s">
        <v>12</v>
      </c>
      <c r="E15" s="5" t="s">
        <v>8</v>
      </c>
    </row>
    <row r="16" spans="1:5" ht="12.75">
      <c r="A16" s="2" t="s">
        <v>1</v>
      </c>
      <c r="B16" s="10">
        <v>2</v>
      </c>
      <c r="C16" s="6">
        <f>B16*$A$19</f>
        <v>5.2</v>
      </c>
      <c r="D16" s="6">
        <v>0.031</v>
      </c>
      <c r="E16" s="6">
        <f>D16*$A$19</f>
        <v>0.0806</v>
      </c>
    </row>
    <row r="17" spans="1:5" ht="12.75">
      <c r="A17" s="2" t="s">
        <v>2</v>
      </c>
      <c r="B17" s="10">
        <v>2</v>
      </c>
      <c r="C17" s="6">
        <f>B17*$A$19</f>
        <v>5.2</v>
      </c>
      <c r="D17" s="6">
        <v>0.031</v>
      </c>
      <c r="E17" s="6">
        <f>D17*$A$19</f>
        <v>0.0806</v>
      </c>
    </row>
    <row r="19" spans="1:2" ht="12.75">
      <c r="A19" s="2">
        <v>2.6</v>
      </c>
      <c r="B19" s="2" t="s">
        <v>13</v>
      </c>
    </row>
    <row r="22" spans="1:27" ht="12.75">
      <c r="A22" s="1" t="s">
        <v>29</v>
      </c>
      <c r="B22" s="12">
        <v>2002</v>
      </c>
      <c r="C22" s="12"/>
      <c r="E22" s="12">
        <f>B22+1</f>
        <v>2003</v>
      </c>
      <c r="F22" s="12"/>
      <c r="H22" s="12">
        <f>E22+1</f>
        <v>2004</v>
      </c>
      <c r="I22" s="12"/>
      <c r="K22" s="12">
        <f>H22+1</f>
        <v>2005</v>
      </c>
      <c r="L22" s="12"/>
      <c r="N22" s="12">
        <f>K22+1</f>
        <v>2006</v>
      </c>
      <c r="O22" s="12"/>
      <c r="Q22" s="12">
        <f>N22+1</f>
        <v>2007</v>
      </c>
      <c r="R22" s="12"/>
      <c r="T22" s="12">
        <f>Q22+1</f>
        <v>2008</v>
      </c>
      <c r="U22" s="12"/>
      <c r="W22" s="12">
        <f>T22+1</f>
        <v>2009</v>
      </c>
      <c r="X22" s="12"/>
      <c r="Z22" s="12">
        <f>W22+1</f>
        <v>2010</v>
      </c>
      <c r="AA22" s="12"/>
    </row>
    <row r="23" spans="2:27" ht="12.75">
      <c r="B23" s="3" t="s">
        <v>6</v>
      </c>
      <c r="C23" s="3" t="s">
        <v>7</v>
      </c>
      <c r="E23" s="3" t="s">
        <v>6</v>
      </c>
      <c r="F23" s="3" t="s">
        <v>7</v>
      </c>
      <c r="H23" s="3" t="s">
        <v>6</v>
      </c>
      <c r="I23" s="3" t="s">
        <v>7</v>
      </c>
      <c r="K23" s="3" t="s">
        <v>6</v>
      </c>
      <c r="L23" s="3" t="s">
        <v>7</v>
      </c>
      <c r="N23" s="3" t="s">
        <v>6</v>
      </c>
      <c r="O23" s="3" t="s">
        <v>7</v>
      </c>
      <c r="Q23" s="3" t="s">
        <v>6</v>
      </c>
      <c r="R23" s="3" t="s">
        <v>7</v>
      </c>
      <c r="T23" s="3" t="s">
        <v>6</v>
      </c>
      <c r="U23" s="3" t="s">
        <v>7</v>
      </c>
      <c r="W23" s="3" t="s">
        <v>6</v>
      </c>
      <c r="X23" s="3" t="s">
        <v>7</v>
      </c>
      <c r="Z23" s="3" t="s">
        <v>6</v>
      </c>
      <c r="AA23" s="3" t="s">
        <v>7</v>
      </c>
    </row>
    <row r="24" spans="2:27" ht="12.75">
      <c r="B24" s="5" t="s">
        <v>10</v>
      </c>
      <c r="C24" s="5" t="s">
        <v>10</v>
      </c>
      <c r="E24" s="5" t="s">
        <v>10</v>
      </c>
      <c r="F24" s="5" t="s">
        <v>10</v>
      </c>
      <c r="H24" s="5" t="s">
        <v>10</v>
      </c>
      <c r="I24" s="5" t="s">
        <v>10</v>
      </c>
      <c r="K24" s="5" t="s">
        <v>10</v>
      </c>
      <c r="L24" s="5" t="s">
        <v>10</v>
      </c>
      <c r="N24" s="5" t="s">
        <v>10</v>
      </c>
      <c r="O24" s="5" t="s">
        <v>10</v>
      </c>
      <c r="Q24" s="5" t="s">
        <v>10</v>
      </c>
      <c r="R24" s="5" t="s">
        <v>10</v>
      </c>
      <c r="T24" s="5" t="s">
        <v>10</v>
      </c>
      <c r="U24" s="5" t="s">
        <v>10</v>
      </c>
      <c r="W24" s="5" t="s">
        <v>10</v>
      </c>
      <c r="X24" s="5" t="s">
        <v>10</v>
      </c>
      <c r="Z24" s="5" t="s">
        <v>10</v>
      </c>
      <c r="AA24" s="5" t="s">
        <v>10</v>
      </c>
    </row>
    <row r="25" spans="1:27" ht="12.75">
      <c r="A25" s="2" t="s">
        <v>20</v>
      </c>
      <c r="B25" s="4">
        <f>$C16*H6/453.6</f>
        <v>4.642857142857142</v>
      </c>
      <c r="C25" s="4">
        <f>$E16*H6/453.6</f>
        <v>0.07196428571428572</v>
      </c>
      <c r="E25" s="4">
        <f>$C16*K6/453.6</f>
        <v>9.285714285714285</v>
      </c>
      <c r="F25" s="4">
        <f>$E16*K6/453.6</f>
        <v>0.14392857142857143</v>
      </c>
      <c r="H25" s="4">
        <f>$C16*N6/453.6</f>
        <v>13.928571428571427</v>
      </c>
      <c r="I25" s="4">
        <f>$E16*N6/453.6</f>
        <v>0.21589285714285714</v>
      </c>
      <c r="K25" s="4">
        <f>$C16*Q6/453.6</f>
        <v>18.57142857142857</v>
      </c>
      <c r="L25" s="4">
        <f>$E16*Q6/453.6</f>
        <v>0.28785714285714287</v>
      </c>
      <c r="N25" s="4">
        <f>$C16*T6/453.6</f>
        <v>23.21428571428571</v>
      </c>
      <c r="O25" s="4">
        <f>$E16*T6/453.6</f>
        <v>0.35982142857142857</v>
      </c>
      <c r="Q25" s="4">
        <f>$C16*W6/453.6</f>
        <v>27.857142857142854</v>
      </c>
      <c r="R25" s="4">
        <f>$E16*W6/453.6</f>
        <v>0.4317857142857143</v>
      </c>
      <c r="T25" s="4">
        <f>$C16*Z6/453.6</f>
        <v>32.5</v>
      </c>
      <c r="U25" s="4">
        <f>$E16*Z6/453.6</f>
        <v>0.50375</v>
      </c>
      <c r="W25" s="4">
        <f>$C16*AC6/453.6</f>
        <v>37.14285714285714</v>
      </c>
      <c r="X25" s="4">
        <f>$E16*AC6/453.6</f>
        <v>0.5757142857142857</v>
      </c>
      <c r="Z25" s="4">
        <f>$C16*AF6/453.6</f>
        <v>41.785714285714285</v>
      </c>
      <c r="AA25" s="4">
        <f>$E16*AF6/453.6</f>
        <v>0.6476785714285714</v>
      </c>
    </row>
    <row r="26" spans="1:27" ht="12.75">
      <c r="A26" s="2" t="s">
        <v>21</v>
      </c>
      <c r="B26" s="4">
        <f>$C16*H7/453.6</f>
        <v>7.8</v>
      </c>
      <c r="C26" s="4">
        <f>$E16*H7/453.6</f>
        <v>0.1209</v>
      </c>
      <c r="E26" s="4">
        <f>$C16*K7/453.6</f>
        <v>15.6</v>
      </c>
      <c r="F26" s="4">
        <f>$E16*K7/453.6</f>
        <v>0.2418</v>
      </c>
      <c r="H26" s="4">
        <f>$C16*N7/453.6</f>
        <v>23.4</v>
      </c>
      <c r="I26" s="4">
        <f>$E16*N7/453.6</f>
        <v>0.3627</v>
      </c>
      <c r="K26" s="4">
        <f>$C16*Q7/453.6</f>
        <v>31.2</v>
      </c>
      <c r="L26" s="4">
        <f>$E16*Q7/453.6</f>
        <v>0.4836</v>
      </c>
      <c r="N26" s="4">
        <f>$C16*T7/453.6</f>
        <v>39</v>
      </c>
      <c r="O26" s="4">
        <f>$E16*T7/453.6</f>
        <v>0.6045</v>
      </c>
      <c r="Q26" s="4">
        <f>$C16*W7/453.6</f>
        <v>46.8</v>
      </c>
      <c r="R26" s="4">
        <f>$E16*W7/453.6</f>
        <v>0.7254</v>
      </c>
      <c r="T26" s="4">
        <f>$C16*Z7/453.6</f>
        <v>54.6</v>
      </c>
      <c r="U26" s="4">
        <f>$E16*Z7/453.6</f>
        <v>0.8462999999999999</v>
      </c>
      <c r="W26" s="4">
        <f>$C16*AC7/453.6</f>
        <v>62.4</v>
      </c>
      <c r="X26" s="4">
        <f>$E16*AC7/453.6</f>
        <v>0.9672</v>
      </c>
      <c r="Z26" s="4">
        <f>$C16*AF7/453.6</f>
        <v>70.2</v>
      </c>
      <c r="AA26" s="4">
        <f>$E16*AF7/453.6</f>
        <v>1.0881</v>
      </c>
    </row>
    <row r="27" spans="1:27" ht="12.75">
      <c r="A27" s="2" t="s">
        <v>2</v>
      </c>
      <c r="B27" s="4">
        <f>$C17*H8/453.6</f>
        <v>29.46666666666667</v>
      </c>
      <c r="C27" s="4">
        <f>$E17*H8/453.6</f>
        <v>0.4567333333333334</v>
      </c>
      <c r="E27" s="4">
        <f>$C17*K8/453.6</f>
        <v>58.93333333333334</v>
      </c>
      <c r="F27" s="4">
        <f>$E17*K8/453.6</f>
        <v>0.9134666666666668</v>
      </c>
      <c r="H27" s="4">
        <f>$C17*N8/453.6</f>
        <v>88.4</v>
      </c>
      <c r="I27" s="4">
        <f>$E17*N8/453.6</f>
        <v>1.3702</v>
      </c>
      <c r="K27" s="4">
        <f>$C17*Q8/453.6</f>
        <v>117.86666666666667</v>
      </c>
      <c r="L27" s="4">
        <f>$E17*Q8/453.6</f>
        <v>1.8269333333333335</v>
      </c>
      <c r="N27" s="4">
        <f>$C17*T8/453.6</f>
        <v>147.33333333333334</v>
      </c>
      <c r="O27" s="4">
        <f>$E17*T8/453.6</f>
        <v>2.283666666666667</v>
      </c>
      <c r="Q27" s="4">
        <f>$C17*W8/453.6</f>
        <v>176.8</v>
      </c>
      <c r="R27" s="4">
        <f>$E17*W8/453.6</f>
        <v>2.7404</v>
      </c>
      <c r="T27" s="4">
        <f>$C17*Z8/453.6</f>
        <v>206.26666666666668</v>
      </c>
      <c r="U27" s="4">
        <f>$E17*Z8/453.6</f>
        <v>3.197133333333334</v>
      </c>
      <c r="W27" s="4">
        <f>$C17*AC8/453.6</f>
        <v>235.73333333333335</v>
      </c>
      <c r="X27" s="4">
        <f>$E17*AC8/453.6</f>
        <v>3.653866666666667</v>
      </c>
      <c r="Z27" s="4">
        <f>$C17*AF8/453.6</f>
        <v>265.20000000000005</v>
      </c>
      <c r="AA27" s="4">
        <f>$E17*AF8/453.6</f>
        <v>4.110600000000001</v>
      </c>
    </row>
    <row r="28" spans="1:27" ht="12.75">
      <c r="A28" s="1" t="s">
        <v>30</v>
      </c>
      <c r="B28" s="7">
        <f>SUM(B25:B27)</f>
        <v>41.90952380952381</v>
      </c>
      <c r="C28" s="7">
        <f>SUM(C25:C27)</f>
        <v>0.6495976190476191</v>
      </c>
      <c r="E28" s="7">
        <f>SUM(E25:E27)</f>
        <v>83.81904761904762</v>
      </c>
      <c r="F28" s="7">
        <f>SUM(F25:F27)</f>
        <v>1.2991952380952383</v>
      </c>
      <c r="H28" s="7">
        <f>SUM(H25:H27)</f>
        <v>125.72857142857143</v>
      </c>
      <c r="I28" s="7">
        <f>SUM(I25:I27)</f>
        <v>1.9487928571428572</v>
      </c>
      <c r="K28" s="7">
        <f>SUM(K25:K27)</f>
        <v>167.63809523809525</v>
      </c>
      <c r="L28" s="7">
        <f>SUM(L25:L27)</f>
        <v>2.5983904761904766</v>
      </c>
      <c r="N28" s="7">
        <f>SUM(N25:N27)</f>
        <v>209.54761904761904</v>
      </c>
      <c r="O28" s="7">
        <f>SUM(O25:O27)</f>
        <v>3.2479880952380955</v>
      </c>
      <c r="Q28" s="7">
        <f>SUM(Q25:Q27)</f>
        <v>251.45714285714286</v>
      </c>
      <c r="R28" s="7">
        <f>SUM(R25:R27)</f>
        <v>3.8975857142857144</v>
      </c>
      <c r="T28" s="7">
        <f>SUM(T25:T27)</f>
        <v>293.3666666666667</v>
      </c>
      <c r="U28" s="7">
        <f>SUM(U25:U27)</f>
        <v>4.547183333333334</v>
      </c>
      <c r="W28" s="7">
        <f>SUM(W25:W27)</f>
        <v>335.2761904761905</v>
      </c>
      <c r="X28" s="7">
        <f>SUM(X25:X27)</f>
        <v>5.196780952380953</v>
      </c>
      <c r="Z28" s="7">
        <f>SUM(Z25:Z27)</f>
        <v>377.1857142857143</v>
      </c>
      <c r="AA28" s="7">
        <f>SUM(AA25:AA27)</f>
        <v>5.846378571428572</v>
      </c>
    </row>
    <row r="29" spans="1:3" ht="12.75">
      <c r="A29" s="1"/>
      <c r="B29" s="7"/>
      <c r="C29" s="7"/>
    </row>
  </sheetData>
  <sheetProtection/>
  <mergeCells count="20">
    <mergeCell ref="Z22:AA22"/>
    <mergeCell ref="Y2:AA2"/>
    <mergeCell ref="AB2:AD2"/>
    <mergeCell ref="AE2:AG2"/>
    <mergeCell ref="B22:C22"/>
    <mergeCell ref="E22:F22"/>
    <mergeCell ref="H22:I22"/>
    <mergeCell ref="K22:L22"/>
    <mergeCell ref="N22:O22"/>
    <mergeCell ref="T22:U22"/>
    <mergeCell ref="M2:O2"/>
    <mergeCell ref="P2:R2"/>
    <mergeCell ref="S2:U2"/>
    <mergeCell ref="V2:X2"/>
    <mergeCell ref="W22:X22"/>
    <mergeCell ref="B14:C14"/>
    <mergeCell ref="D14:E14"/>
    <mergeCell ref="G2:I2"/>
    <mergeCell ref="J2:L2"/>
    <mergeCell ref="Q22:R22"/>
  </mergeCells>
  <printOptions/>
  <pageMargins left="0.25" right="0.25" top="1" bottom="1" header="0.5" footer="0.5"/>
  <pageSetup fitToHeight="2" fitToWidth="3" orientation="landscape" scale="95" r:id="rId1"/>
  <headerFooter alignWithMargins="0">
    <oddFooter>&amp;L&amp;F&amp;A&amp;CPage &amp;P&amp;R&amp;F</oddFooter>
  </headerFooter>
  <colBreaks count="2" manualBreakCount="2">
    <brk id="9" max="65535" man="1"/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C28" sqref="C28"/>
    </sheetView>
  </sheetViews>
  <sheetFormatPr defaultColWidth="9.33203125" defaultRowHeight="12.75"/>
  <cols>
    <col min="1" max="1" width="45.33203125" style="2" customWidth="1"/>
    <col min="2" max="2" width="12.16015625" style="2" customWidth="1"/>
    <col min="3" max="3" width="13.83203125" style="2" customWidth="1"/>
    <col min="4" max="4" width="10.66015625" style="2" customWidth="1"/>
    <col min="5" max="5" width="12.33203125" style="2" customWidth="1"/>
    <col min="6" max="6" width="9.83203125" style="2" customWidth="1"/>
    <col min="7" max="7" width="8.83203125" style="2" customWidth="1"/>
    <col min="8" max="8" width="10.33203125" style="2" customWidth="1"/>
    <col min="9" max="9" width="10.66015625" style="2" customWidth="1"/>
    <col min="10" max="10" width="8.83203125" style="2" customWidth="1"/>
    <col min="11" max="11" width="10.33203125" style="2" customWidth="1"/>
    <col min="12" max="12" width="10.66015625" style="2" customWidth="1"/>
    <col min="13" max="13" width="8.83203125" style="2" customWidth="1"/>
    <col min="14" max="14" width="10.33203125" style="2" customWidth="1"/>
    <col min="15" max="15" width="10.66015625" style="2" customWidth="1"/>
    <col min="16" max="16" width="8.83203125" style="2" customWidth="1"/>
    <col min="17" max="17" width="10.33203125" style="2" customWidth="1"/>
    <col min="18" max="18" width="10.66015625" style="2" customWidth="1"/>
    <col min="19" max="19" width="8.83203125" style="2" customWidth="1"/>
    <col min="20" max="20" width="10.33203125" style="2" customWidth="1"/>
    <col min="21" max="21" width="10.66015625" style="2" customWidth="1"/>
    <col min="22" max="22" width="8.83203125" style="2" customWidth="1"/>
    <col min="23" max="23" width="10.33203125" style="2" customWidth="1"/>
    <col min="24" max="24" width="10.66015625" style="2" customWidth="1"/>
    <col min="25" max="25" width="8.83203125" style="2" customWidth="1"/>
    <col min="26" max="26" width="10.33203125" style="2" customWidth="1"/>
    <col min="27" max="27" width="10.66015625" style="2" customWidth="1"/>
    <col min="28" max="28" width="8.83203125" style="2" customWidth="1"/>
    <col min="29" max="29" width="10.33203125" style="2" customWidth="1"/>
    <col min="30" max="30" width="10.66015625" style="2" customWidth="1"/>
    <col min="31" max="31" width="8.83203125" style="2" customWidth="1"/>
    <col min="32" max="32" width="10.33203125" style="2" customWidth="1"/>
    <col min="33" max="33" width="10.66015625" style="2" customWidth="1"/>
    <col min="34" max="16384" width="9.33203125" style="2" customWidth="1"/>
  </cols>
  <sheetData>
    <row r="1" ht="15">
      <c r="A1" s="11" t="s">
        <v>36</v>
      </c>
    </row>
    <row r="2" spans="1:33" ht="12.75">
      <c r="A2" s="1"/>
      <c r="G2" s="12">
        <v>2002</v>
      </c>
      <c r="H2" s="12"/>
      <c r="I2" s="12"/>
      <c r="J2" s="12">
        <f>+G2+1</f>
        <v>2003</v>
      </c>
      <c r="K2" s="12"/>
      <c r="L2" s="12"/>
      <c r="M2" s="12">
        <f>+J2+1</f>
        <v>2004</v>
      </c>
      <c r="N2" s="12"/>
      <c r="O2" s="12"/>
      <c r="P2" s="12">
        <f>+M2+1</f>
        <v>2005</v>
      </c>
      <c r="Q2" s="12"/>
      <c r="R2" s="12"/>
      <c r="S2" s="12">
        <f>+P2+1</f>
        <v>2006</v>
      </c>
      <c r="T2" s="12"/>
      <c r="U2" s="12"/>
      <c r="V2" s="12">
        <f>+S2+1</f>
        <v>2007</v>
      </c>
      <c r="W2" s="12"/>
      <c r="X2" s="12"/>
      <c r="Y2" s="12">
        <f>+V2+1</f>
        <v>2008</v>
      </c>
      <c r="Z2" s="12"/>
      <c r="AA2" s="12"/>
      <c r="AB2" s="12">
        <f>+Y2+1</f>
        <v>2009</v>
      </c>
      <c r="AC2" s="12"/>
      <c r="AD2" s="12"/>
      <c r="AE2" s="12">
        <f>+AB2+1</f>
        <v>2010</v>
      </c>
      <c r="AF2" s="12"/>
      <c r="AG2" s="12"/>
    </row>
    <row r="3" spans="1:33" ht="12.75">
      <c r="A3" s="1"/>
      <c r="E3" s="3" t="s">
        <v>19</v>
      </c>
      <c r="I3" s="3" t="s">
        <v>26</v>
      </c>
      <c r="L3" s="3" t="s">
        <v>26</v>
      </c>
      <c r="O3" s="3" t="s">
        <v>26</v>
      </c>
      <c r="R3" s="3" t="s">
        <v>26</v>
      </c>
      <c r="U3" s="3" t="s">
        <v>26</v>
      </c>
      <c r="X3" s="3" t="s">
        <v>26</v>
      </c>
      <c r="AA3" s="3" t="s">
        <v>26</v>
      </c>
      <c r="AD3" s="3" t="s">
        <v>26</v>
      </c>
      <c r="AG3" s="3" t="s">
        <v>26</v>
      </c>
    </row>
    <row r="4" spans="2:33" ht="12.75">
      <c r="B4" s="3" t="s">
        <v>14</v>
      </c>
      <c r="C4" s="3" t="s">
        <v>15</v>
      </c>
      <c r="D4" s="3" t="s">
        <v>17</v>
      </c>
      <c r="E4" s="3" t="s">
        <v>18</v>
      </c>
      <c r="F4" s="3" t="s">
        <v>24</v>
      </c>
      <c r="G4" s="3" t="s">
        <v>4</v>
      </c>
      <c r="H4" s="3"/>
      <c r="I4" s="3" t="s">
        <v>27</v>
      </c>
      <c r="J4" s="3" t="s">
        <v>4</v>
      </c>
      <c r="K4" s="3"/>
      <c r="L4" s="3" t="s">
        <v>27</v>
      </c>
      <c r="M4" s="3" t="s">
        <v>4</v>
      </c>
      <c r="N4" s="3"/>
      <c r="O4" s="3" t="s">
        <v>27</v>
      </c>
      <c r="P4" s="3" t="s">
        <v>4</v>
      </c>
      <c r="Q4" s="3"/>
      <c r="R4" s="3" t="s">
        <v>27</v>
      </c>
      <c r="S4" s="3" t="s">
        <v>4</v>
      </c>
      <c r="T4" s="3"/>
      <c r="U4" s="3" t="s">
        <v>27</v>
      </c>
      <c r="V4" s="3" t="s">
        <v>4</v>
      </c>
      <c r="W4" s="3"/>
      <c r="X4" s="3" t="s">
        <v>27</v>
      </c>
      <c r="Y4" s="3" t="s">
        <v>4</v>
      </c>
      <c r="Z4" s="3"/>
      <c r="AA4" s="3" t="s">
        <v>27</v>
      </c>
      <c r="AB4" s="3" t="s">
        <v>4</v>
      </c>
      <c r="AC4" s="3"/>
      <c r="AD4" s="3" t="s">
        <v>27</v>
      </c>
      <c r="AE4" s="3" t="s">
        <v>4</v>
      </c>
      <c r="AF4" s="3"/>
      <c r="AG4" s="3" t="s">
        <v>27</v>
      </c>
    </row>
    <row r="5" spans="1:33" ht="12.75">
      <c r="A5" s="3" t="s">
        <v>28</v>
      </c>
      <c r="B5" s="3" t="s">
        <v>3</v>
      </c>
      <c r="C5" s="3" t="s">
        <v>22</v>
      </c>
      <c r="D5" s="3" t="s">
        <v>18</v>
      </c>
      <c r="E5" s="3" t="s">
        <v>25</v>
      </c>
      <c r="F5" s="3" t="s">
        <v>16</v>
      </c>
      <c r="G5" s="3" t="s">
        <v>5</v>
      </c>
      <c r="H5" s="3" t="s">
        <v>9</v>
      </c>
      <c r="I5" s="3" t="s">
        <v>18</v>
      </c>
      <c r="J5" s="3" t="s">
        <v>5</v>
      </c>
      <c r="K5" s="3" t="s">
        <v>9</v>
      </c>
      <c r="L5" s="3" t="s">
        <v>18</v>
      </c>
      <c r="M5" s="3" t="s">
        <v>5</v>
      </c>
      <c r="N5" s="3" t="s">
        <v>9</v>
      </c>
      <c r="O5" s="3" t="s">
        <v>18</v>
      </c>
      <c r="P5" s="3" t="s">
        <v>5</v>
      </c>
      <c r="Q5" s="3" t="s">
        <v>9</v>
      </c>
      <c r="R5" s="3" t="s">
        <v>18</v>
      </c>
      <c r="S5" s="3" t="s">
        <v>5</v>
      </c>
      <c r="T5" s="3" t="s">
        <v>9</v>
      </c>
      <c r="U5" s="3" t="s">
        <v>18</v>
      </c>
      <c r="V5" s="3" t="s">
        <v>5</v>
      </c>
      <c r="W5" s="3" t="s">
        <v>9</v>
      </c>
      <c r="X5" s="3" t="s">
        <v>18</v>
      </c>
      <c r="Y5" s="3" t="s">
        <v>5</v>
      </c>
      <c r="Z5" s="3" t="s">
        <v>9</v>
      </c>
      <c r="AA5" s="3" t="s">
        <v>18</v>
      </c>
      <c r="AB5" s="3" t="s">
        <v>5</v>
      </c>
      <c r="AC5" s="3" t="s">
        <v>9</v>
      </c>
      <c r="AD5" s="3" t="s">
        <v>18</v>
      </c>
      <c r="AE5" s="3" t="s">
        <v>5</v>
      </c>
      <c r="AF5" s="3" t="s">
        <v>9</v>
      </c>
      <c r="AG5" s="3" t="s">
        <v>18</v>
      </c>
    </row>
    <row r="6" spans="1:33" ht="12.75">
      <c r="A6" s="2" t="s">
        <v>20</v>
      </c>
      <c r="B6" s="4">
        <v>12000</v>
      </c>
      <c r="C6" s="5">
        <f>200*0.8</f>
        <v>160</v>
      </c>
      <c r="D6" s="5">
        <f>ROUNDUP(B6/C6,0)</f>
        <v>75</v>
      </c>
      <c r="E6" s="6">
        <f>D6/250</f>
        <v>0.3</v>
      </c>
      <c r="F6" s="4">
        <v>5</v>
      </c>
      <c r="G6" s="4">
        <v>270</v>
      </c>
      <c r="H6" s="4">
        <f>$E6*$F6*G6</f>
        <v>405</v>
      </c>
      <c r="I6" s="4">
        <f>G6*$E6</f>
        <v>81</v>
      </c>
      <c r="J6" s="4">
        <f>G6+$G6</f>
        <v>540</v>
      </c>
      <c r="K6" s="4">
        <f>$E6*$F6*J6</f>
        <v>810</v>
      </c>
      <c r="L6" s="4">
        <f>J6*$E6</f>
        <v>162</v>
      </c>
      <c r="M6" s="4">
        <f>J6+$G6</f>
        <v>810</v>
      </c>
      <c r="N6" s="4">
        <f>$E6*$F6*M6</f>
        <v>1215</v>
      </c>
      <c r="O6" s="4">
        <f>M6*$E6</f>
        <v>243</v>
      </c>
      <c r="P6" s="4">
        <f>M6+$G6</f>
        <v>1080</v>
      </c>
      <c r="Q6" s="4">
        <f>$E6*$F6*P6</f>
        <v>1620</v>
      </c>
      <c r="R6" s="4">
        <f>P6*$E6</f>
        <v>324</v>
      </c>
      <c r="S6" s="4">
        <f>P6+$G6</f>
        <v>1350</v>
      </c>
      <c r="T6" s="4">
        <f>$E6*$F6*S6</f>
        <v>2025</v>
      </c>
      <c r="U6" s="4">
        <f>S6*$E6</f>
        <v>405</v>
      </c>
      <c r="V6" s="4">
        <f>S6+$G6</f>
        <v>1620</v>
      </c>
      <c r="W6" s="4">
        <f>$E6*$F6*V6</f>
        <v>2430</v>
      </c>
      <c r="X6" s="4">
        <f>V6*$E6</f>
        <v>486</v>
      </c>
      <c r="Y6" s="4">
        <f>V6+$G6</f>
        <v>1890</v>
      </c>
      <c r="Z6" s="4">
        <f>$E6*$F6*Y6</f>
        <v>2835</v>
      </c>
      <c r="AA6" s="4">
        <f>Y6*$E6</f>
        <v>567</v>
      </c>
      <c r="AB6" s="4">
        <f>Y6+$G6</f>
        <v>2160</v>
      </c>
      <c r="AC6" s="4">
        <f>$E6*$F6*AB6</f>
        <v>3240</v>
      </c>
      <c r="AD6" s="4">
        <f>AB6*$E6</f>
        <v>648</v>
      </c>
      <c r="AE6" s="4">
        <f>AB6+$G6</f>
        <v>2430</v>
      </c>
      <c r="AF6" s="4">
        <f>$E6*$F6*AE6</f>
        <v>3645</v>
      </c>
      <c r="AG6" s="4">
        <f>AE6*$E6</f>
        <v>729</v>
      </c>
    </row>
    <row r="7" spans="1:33" ht="12.75">
      <c r="A7" s="2" t="s">
        <v>21</v>
      </c>
      <c r="B7" s="4">
        <v>10000</v>
      </c>
      <c r="C7" s="5">
        <f>200*0.8</f>
        <v>160</v>
      </c>
      <c r="D7" s="5">
        <f>ROUNDUP(B7/C7,0)</f>
        <v>63</v>
      </c>
      <c r="E7" s="6">
        <f>D7/250</f>
        <v>0.252</v>
      </c>
      <c r="F7" s="4">
        <v>5</v>
      </c>
      <c r="G7" s="4">
        <v>540</v>
      </c>
      <c r="H7" s="4">
        <f>$E7*$F7*G7</f>
        <v>680.4</v>
      </c>
      <c r="I7" s="4">
        <f>G7*$E7</f>
        <v>136.08</v>
      </c>
      <c r="J7" s="4">
        <f>G7+$G7</f>
        <v>1080</v>
      </c>
      <c r="K7" s="4">
        <f>$E7*$F7*J7</f>
        <v>1360.8</v>
      </c>
      <c r="L7" s="4">
        <f>J7*$E7</f>
        <v>272.16</v>
      </c>
      <c r="M7" s="4">
        <f>J7+$G7</f>
        <v>1620</v>
      </c>
      <c r="N7" s="4">
        <f>$E7*$F7*M7</f>
        <v>2041.2</v>
      </c>
      <c r="O7" s="4">
        <f>M7*$E7</f>
        <v>408.24</v>
      </c>
      <c r="P7" s="4">
        <f>M7+$G7</f>
        <v>2160</v>
      </c>
      <c r="Q7" s="4">
        <f>$E7*$F7*P7</f>
        <v>2721.6</v>
      </c>
      <c r="R7" s="4">
        <f>P7*$E7</f>
        <v>544.32</v>
      </c>
      <c r="S7" s="4">
        <f>P7+$G7</f>
        <v>2700</v>
      </c>
      <c r="T7" s="4">
        <f>$E7*$F7*S7</f>
        <v>3402</v>
      </c>
      <c r="U7" s="4">
        <f>S7*$E7</f>
        <v>680.4</v>
      </c>
      <c r="V7" s="4">
        <f>S7+$G7</f>
        <v>3240</v>
      </c>
      <c r="W7" s="4">
        <f>$E7*$F7*V7</f>
        <v>4082.4</v>
      </c>
      <c r="X7" s="4">
        <f>V7*$E7</f>
        <v>816.48</v>
      </c>
      <c r="Y7" s="4">
        <f>V7+$G7</f>
        <v>3780</v>
      </c>
      <c r="Z7" s="4">
        <f>$E7*$F7*Y7</f>
        <v>4762.8</v>
      </c>
      <c r="AA7" s="4">
        <f>Y7*$E7</f>
        <v>952.5600000000001</v>
      </c>
      <c r="AB7" s="4">
        <f>Y7+$G7</f>
        <v>4320</v>
      </c>
      <c r="AC7" s="4">
        <f>$E7*$F7*AB7</f>
        <v>5443.2</v>
      </c>
      <c r="AD7" s="4">
        <f>AB7*$E7</f>
        <v>1088.64</v>
      </c>
      <c r="AE7" s="4">
        <f>AB7+$G7</f>
        <v>4860</v>
      </c>
      <c r="AF7" s="4">
        <f>$E7*$F7*AE7</f>
        <v>6123.6</v>
      </c>
      <c r="AG7" s="4">
        <f>AE7*$E7</f>
        <v>1224.72</v>
      </c>
    </row>
    <row r="8" spans="1:33" ht="12.75">
      <c r="A8" s="2" t="s">
        <v>2</v>
      </c>
      <c r="B8" s="4">
        <v>10000</v>
      </c>
      <c r="C8" s="5">
        <f>150*0.8</f>
        <v>120</v>
      </c>
      <c r="D8" s="5">
        <f>ROUNDUP(B8/C8,0)</f>
        <v>84</v>
      </c>
      <c r="E8" s="6">
        <f>D8/250</f>
        <v>0.336</v>
      </c>
      <c r="F8" s="4">
        <v>5</v>
      </c>
      <c r="G8" s="4">
        <v>1530</v>
      </c>
      <c r="H8" s="4">
        <f>$E8*$F8*G8</f>
        <v>2570.4</v>
      </c>
      <c r="I8" s="4">
        <f>G8*$E8</f>
        <v>514.08</v>
      </c>
      <c r="J8" s="4">
        <f>G8+$G8</f>
        <v>3060</v>
      </c>
      <c r="K8" s="4">
        <f>$E8*$F8*J8</f>
        <v>5140.8</v>
      </c>
      <c r="L8" s="4">
        <f>J8*$E8</f>
        <v>1028.16</v>
      </c>
      <c r="M8" s="4">
        <f>J8+$G8</f>
        <v>4590</v>
      </c>
      <c r="N8" s="4">
        <f>$E8*$F8*M8</f>
        <v>7711.200000000001</v>
      </c>
      <c r="O8" s="4">
        <f>M8*$E8</f>
        <v>1542.24</v>
      </c>
      <c r="P8" s="4">
        <f>M8+$G8</f>
        <v>6120</v>
      </c>
      <c r="Q8" s="4">
        <f>$E8*$F8*P8</f>
        <v>10281.6</v>
      </c>
      <c r="R8" s="4">
        <f>P8*$E8</f>
        <v>2056.32</v>
      </c>
      <c r="S8" s="4">
        <f>P8+$G8</f>
        <v>7650</v>
      </c>
      <c r="T8" s="4">
        <f>$E8*$F8*S8</f>
        <v>12852.000000000002</v>
      </c>
      <c r="U8" s="4">
        <f>S8*$E8</f>
        <v>2570.4</v>
      </c>
      <c r="V8" s="4">
        <f>S8+$G8</f>
        <v>9180</v>
      </c>
      <c r="W8" s="4">
        <f>$E8*$F8*V8</f>
        <v>15422.400000000001</v>
      </c>
      <c r="X8" s="4">
        <f>V8*$E8</f>
        <v>3084.48</v>
      </c>
      <c r="Y8" s="4">
        <f>V8+$G8</f>
        <v>10710</v>
      </c>
      <c r="Z8" s="4">
        <f>$E8*$F8*Y8</f>
        <v>17992.800000000003</v>
      </c>
      <c r="AA8" s="4">
        <f>Y8*$E8</f>
        <v>3598.5600000000004</v>
      </c>
      <c r="AB8" s="4">
        <f>Y8+$G8</f>
        <v>12240</v>
      </c>
      <c r="AC8" s="4">
        <f>$E8*$F8*AB8</f>
        <v>20563.2</v>
      </c>
      <c r="AD8" s="4">
        <f>AB8*$E8</f>
        <v>4112.64</v>
      </c>
      <c r="AE8" s="4">
        <f>AB8+$G8</f>
        <v>13770</v>
      </c>
      <c r="AF8" s="4">
        <f>$E8*$F8*AE8</f>
        <v>23133.600000000002</v>
      </c>
      <c r="AG8" s="4">
        <f>AE8*$E8</f>
        <v>4626.72</v>
      </c>
    </row>
    <row r="9" spans="1:33" ht="12.75">
      <c r="A9" s="1" t="s">
        <v>11</v>
      </c>
      <c r="B9" s="1"/>
      <c r="C9" s="1"/>
      <c r="D9" s="1"/>
      <c r="E9" s="1"/>
      <c r="G9" s="7">
        <f aca="true" t="shared" si="0" ref="G9:AG9">SUM(G6:G8)</f>
        <v>2340</v>
      </c>
      <c r="H9" s="7">
        <f t="shared" si="0"/>
        <v>3655.8</v>
      </c>
      <c r="I9" s="7">
        <f t="shared" si="0"/>
        <v>731.1600000000001</v>
      </c>
      <c r="J9" s="7">
        <f t="shared" si="0"/>
        <v>4680</v>
      </c>
      <c r="K9" s="7">
        <f t="shared" si="0"/>
        <v>7311.6</v>
      </c>
      <c r="L9" s="7">
        <f t="shared" si="0"/>
        <v>1462.3200000000002</v>
      </c>
      <c r="M9" s="7">
        <f t="shared" si="0"/>
        <v>7020</v>
      </c>
      <c r="N9" s="7">
        <f t="shared" si="0"/>
        <v>10967.400000000001</v>
      </c>
      <c r="O9" s="7">
        <f t="shared" si="0"/>
        <v>2193.48</v>
      </c>
      <c r="P9" s="7">
        <f t="shared" si="0"/>
        <v>9360</v>
      </c>
      <c r="Q9" s="7">
        <f t="shared" si="0"/>
        <v>14623.2</v>
      </c>
      <c r="R9" s="7">
        <f t="shared" si="0"/>
        <v>2924.6400000000003</v>
      </c>
      <c r="S9" s="7">
        <f t="shared" si="0"/>
        <v>11700</v>
      </c>
      <c r="T9" s="7">
        <f t="shared" si="0"/>
        <v>18279</v>
      </c>
      <c r="U9" s="7">
        <f t="shared" si="0"/>
        <v>3655.8</v>
      </c>
      <c r="V9" s="7">
        <f t="shared" si="0"/>
        <v>14040</v>
      </c>
      <c r="W9" s="7">
        <f t="shared" si="0"/>
        <v>21934.800000000003</v>
      </c>
      <c r="X9" s="7">
        <f t="shared" si="0"/>
        <v>4386.96</v>
      </c>
      <c r="Y9" s="7">
        <f t="shared" si="0"/>
        <v>16380</v>
      </c>
      <c r="Z9" s="7">
        <f t="shared" si="0"/>
        <v>25590.600000000002</v>
      </c>
      <c r="AA9" s="7">
        <f t="shared" si="0"/>
        <v>5118.120000000001</v>
      </c>
      <c r="AB9" s="7">
        <f t="shared" si="0"/>
        <v>18720</v>
      </c>
      <c r="AC9" s="7">
        <f t="shared" si="0"/>
        <v>29246.4</v>
      </c>
      <c r="AD9" s="7">
        <f t="shared" si="0"/>
        <v>5849.280000000001</v>
      </c>
      <c r="AE9" s="7">
        <f t="shared" si="0"/>
        <v>21060</v>
      </c>
      <c r="AF9" s="7">
        <f t="shared" si="0"/>
        <v>32902.200000000004</v>
      </c>
      <c r="AG9" s="7">
        <f t="shared" si="0"/>
        <v>6580.4400000000005</v>
      </c>
    </row>
    <row r="11" s="9" customFormat="1" ht="12.75">
      <c r="A11" s="8" t="s">
        <v>23</v>
      </c>
    </row>
    <row r="13" ht="12.75">
      <c r="A13" s="1" t="s">
        <v>0</v>
      </c>
    </row>
    <row r="14" spans="2:5" ht="12.75">
      <c r="B14" s="12" t="s">
        <v>6</v>
      </c>
      <c r="C14" s="12"/>
      <c r="D14" s="12" t="s">
        <v>7</v>
      </c>
      <c r="E14" s="12"/>
    </row>
    <row r="15" spans="2:5" ht="12.75">
      <c r="B15" s="5" t="s">
        <v>12</v>
      </c>
      <c r="C15" s="5" t="s">
        <v>8</v>
      </c>
      <c r="D15" s="5" t="s">
        <v>12</v>
      </c>
      <c r="E15" s="5" t="s">
        <v>8</v>
      </c>
    </row>
    <row r="16" spans="1:5" ht="12.75">
      <c r="A16" s="2" t="s">
        <v>1</v>
      </c>
      <c r="B16" s="10">
        <v>2</v>
      </c>
      <c r="C16" s="6">
        <f>B16*$A$19</f>
        <v>5.2</v>
      </c>
      <c r="D16" s="6">
        <v>0.031</v>
      </c>
      <c r="E16" s="6">
        <f>D16*$A$19</f>
        <v>0.0806</v>
      </c>
    </row>
    <row r="17" spans="1:5" ht="12.75">
      <c r="A17" s="2" t="s">
        <v>2</v>
      </c>
      <c r="B17" s="10">
        <v>2</v>
      </c>
      <c r="C17" s="6">
        <f>B17*$A$19</f>
        <v>5.2</v>
      </c>
      <c r="D17" s="6">
        <v>0.031</v>
      </c>
      <c r="E17" s="6">
        <f>D17*$A$19</f>
        <v>0.0806</v>
      </c>
    </row>
    <row r="19" spans="1:2" ht="12.75">
      <c r="A19" s="2">
        <v>2.6</v>
      </c>
      <c r="B19" s="2" t="s">
        <v>13</v>
      </c>
    </row>
    <row r="22" spans="1:27" ht="12.75">
      <c r="A22" s="1" t="s">
        <v>29</v>
      </c>
      <c r="B22" s="12">
        <v>2002</v>
      </c>
      <c r="C22" s="12"/>
      <c r="E22" s="12">
        <f>B22+1</f>
        <v>2003</v>
      </c>
      <c r="F22" s="12"/>
      <c r="H22" s="12">
        <f>E22+1</f>
        <v>2004</v>
      </c>
      <c r="I22" s="12"/>
      <c r="K22" s="12">
        <f>H22+1</f>
        <v>2005</v>
      </c>
      <c r="L22" s="12"/>
      <c r="N22" s="12">
        <f>K22+1</f>
        <v>2006</v>
      </c>
      <c r="O22" s="12"/>
      <c r="Q22" s="12">
        <f>N22+1</f>
        <v>2007</v>
      </c>
      <c r="R22" s="12"/>
      <c r="T22" s="12">
        <f>Q22+1</f>
        <v>2008</v>
      </c>
      <c r="U22" s="12"/>
      <c r="W22" s="12">
        <f>T22+1</f>
        <v>2009</v>
      </c>
      <c r="X22" s="12"/>
      <c r="Z22" s="12">
        <f>W22+1</f>
        <v>2010</v>
      </c>
      <c r="AA22" s="12"/>
    </row>
    <row r="23" spans="2:27" ht="12.75">
      <c r="B23" s="3" t="s">
        <v>6</v>
      </c>
      <c r="C23" s="3" t="s">
        <v>7</v>
      </c>
      <c r="E23" s="3" t="s">
        <v>6</v>
      </c>
      <c r="F23" s="3" t="s">
        <v>7</v>
      </c>
      <c r="H23" s="3" t="s">
        <v>6</v>
      </c>
      <c r="I23" s="3" t="s">
        <v>7</v>
      </c>
      <c r="K23" s="3" t="s">
        <v>6</v>
      </c>
      <c r="L23" s="3" t="s">
        <v>7</v>
      </c>
      <c r="N23" s="3" t="s">
        <v>6</v>
      </c>
      <c r="O23" s="3" t="s">
        <v>7</v>
      </c>
      <c r="Q23" s="3" t="s">
        <v>6</v>
      </c>
      <c r="R23" s="3" t="s">
        <v>7</v>
      </c>
      <c r="T23" s="3" t="s">
        <v>6</v>
      </c>
      <c r="U23" s="3" t="s">
        <v>7</v>
      </c>
      <c r="W23" s="3" t="s">
        <v>6</v>
      </c>
      <c r="X23" s="3" t="s">
        <v>7</v>
      </c>
      <c r="Z23" s="3" t="s">
        <v>6</v>
      </c>
      <c r="AA23" s="3" t="s">
        <v>7</v>
      </c>
    </row>
    <row r="24" spans="2:27" ht="12.75">
      <c r="B24" s="5" t="s">
        <v>10</v>
      </c>
      <c r="C24" s="5" t="s">
        <v>10</v>
      </c>
      <c r="E24" s="5" t="s">
        <v>10</v>
      </c>
      <c r="F24" s="5" t="s">
        <v>10</v>
      </c>
      <c r="H24" s="5" t="s">
        <v>10</v>
      </c>
      <c r="I24" s="5" t="s">
        <v>10</v>
      </c>
      <c r="K24" s="5" t="s">
        <v>10</v>
      </c>
      <c r="L24" s="5" t="s">
        <v>10</v>
      </c>
      <c r="N24" s="5" t="s">
        <v>10</v>
      </c>
      <c r="O24" s="5" t="s">
        <v>10</v>
      </c>
      <c r="Q24" s="5" t="s">
        <v>10</v>
      </c>
      <c r="R24" s="5" t="s">
        <v>10</v>
      </c>
      <c r="T24" s="5" t="s">
        <v>10</v>
      </c>
      <c r="U24" s="5" t="s">
        <v>10</v>
      </c>
      <c r="W24" s="5" t="s">
        <v>10</v>
      </c>
      <c r="X24" s="5" t="s">
        <v>10</v>
      </c>
      <c r="Z24" s="5" t="s">
        <v>10</v>
      </c>
      <c r="AA24" s="5" t="s">
        <v>10</v>
      </c>
    </row>
    <row r="25" spans="1:27" ht="12.75">
      <c r="A25" s="2" t="s">
        <v>20</v>
      </c>
      <c r="B25" s="4">
        <f>$C16*H6/453.6</f>
        <v>4.642857142857142</v>
      </c>
      <c r="C25" s="4">
        <f>$E16*H6/453.6</f>
        <v>0.07196428571428572</v>
      </c>
      <c r="E25" s="4">
        <f>$C16*K6/453.6</f>
        <v>9.285714285714285</v>
      </c>
      <c r="F25" s="4">
        <f>$E16*K6/453.6</f>
        <v>0.14392857142857143</v>
      </c>
      <c r="H25" s="4">
        <f>$C16*N6/453.6</f>
        <v>13.928571428571427</v>
      </c>
      <c r="I25" s="4">
        <f>$E16*N6/453.6</f>
        <v>0.21589285714285714</v>
      </c>
      <c r="K25" s="4">
        <f>$C16*Q6/453.6</f>
        <v>18.57142857142857</v>
      </c>
      <c r="L25" s="4">
        <f>$E16*Q6/453.6</f>
        <v>0.28785714285714287</v>
      </c>
      <c r="N25" s="4">
        <f>$C16*T6/453.6</f>
        <v>23.21428571428571</v>
      </c>
      <c r="O25" s="4">
        <f>$E16*T6/453.6</f>
        <v>0.35982142857142857</v>
      </c>
      <c r="Q25" s="4">
        <f>$C16*W6/453.6</f>
        <v>27.857142857142854</v>
      </c>
      <c r="R25" s="4">
        <f>$E16*W6/453.6</f>
        <v>0.4317857142857143</v>
      </c>
      <c r="T25" s="4">
        <f>$C16*Z6/453.6</f>
        <v>32.5</v>
      </c>
      <c r="U25" s="4">
        <f>$E16*Z6/453.6</f>
        <v>0.50375</v>
      </c>
      <c r="W25" s="4">
        <f>$C16*AC6/453.6</f>
        <v>37.14285714285714</v>
      </c>
      <c r="X25" s="4">
        <f>$E16*AC6/453.6</f>
        <v>0.5757142857142857</v>
      </c>
      <c r="Z25" s="4">
        <f>$C16*AF6/453.6</f>
        <v>41.785714285714285</v>
      </c>
      <c r="AA25" s="4">
        <f>$E16*AF6/453.6</f>
        <v>0.6476785714285714</v>
      </c>
    </row>
    <row r="26" spans="1:27" ht="12.75">
      <c r="A26" s="2" t="s">
        <v>21</v>
      </c>
      <c r="B26" s="4">
        <f>$C16*H7/453.6</f>
        <v>7.8</v>
      </c>
      <c r="C26" s="4">
        <f>$E16*H7/453.6</f>
        <v>0.1209</v>
      </c>
      <c r="E26" s="4">
        <f>$C16*K7/453.6</f>
        <v>15.6</v>
      </c>
      <c r="F26" s="4">
        <f>$E16*K7/453.6</f>
        <v>0.2418</v>
      </c>
      <c r="H26" s="4">
        <f>$C16*N7/453.6</f>
        <v>23.4</v>
      </c>
      <c r="I26" s="4">
        <f>$E16*N7/453.6</f>
        <v>0.3627</v>
      </c>
      <c r="K26" s="4">
        <f>$C16*Q7/453.6</f>
        <v>31.2</v>
      </c>
      <c r="L26" s="4">
        <f>$E16*Q7/453.6</f>
        <v>0.4836</v>
      </c>
      <c r="N26" s="4">
        <f>$C16*T7/453.6</f>
        <v>39</v>
      </c>
      <c r="O26" s="4">
        <f>$E16*T7/453.6</f>
        <v>0.6045</v>
      </c>
      <c r="Q26" s="4">
        <f>$C16*W7/453.6</f>
        <v>46.8</v>
      </c>
      <c r="R26" s="4">
        <f>$E16*W7/453.6</f>
        <v>0.7254</v>
      </c>
      <c r="T26" s="4">
        <f>$C16*Z7/453.6</f>
        <v>54.6</v>
      </c>
      <c r="U26" s="4">
        <f>$E16*Z7/453.6</f>
        <v>0.8462999999999999</v>
      </c>
      <c r="W26" s="4">
        <f>$C16*AC7/453.6</f>
        <v>62.4</v>
      </c>
      <c r="X26" s="4">
        <f>$E16*AC7/453.6</f>
        <v>0.9672</v>
      </c>
      <c r="Z26" s="4">
        <f>$C16*AF7/453.6</f>
        <v>70.2</v>
      </c>
      <c r="AA26" s="4">
        <f>$E16*AF7/453.6</f>
        <v>1.0881</v>
      </c>
    </row>
    <row r="27" spans="1:27" ht="12.75">
      <c r="A27" s="2" t="s">
        <v>2</v>
      </c>
      <c r="B27" s="4">
        <f>$C17*H8/453.6</f>
        <v>29.46666666666667</v>
      </c>
      <c r="C27" s="4">
        <f>$E17*H8/453.6</f>
        <v>0.4567333333333334</v>
      </c>
      <c r="E27" s="4">
        <f>$C17*K8/453.6</f>
        <v>58.93333333333334</v>
      </c>
      <c r="F27" s="4">
        <f>$E17*K8/453.6</f>
        <v>0.9134666666666668</v>
      </c>
      <c r="H27" s="4">
        <f>$C17*N8/453.6</f>
        <v>88.4</v>
      </c>
      <c r="I27" s="4">
        <f>$E17*N8/453.6</f>
        <v>1.3702</v>
      </c>
      <c r="K27" s="4">
        <f>$C17*Q8/453.6</f>
        <v>117.86666666666667</v>
      </c>
      <c r="L27" s="4">
        <f>$E17*Q8/453.6</f>
        <v>1.8269333333333335</v>
      </c>
      <c r="N27" s="4">
        <f>$C17*T8/453.6</f>
        <v>147.33333333333334</v>
      </c>
      <c r="O27" s="4">
        <f>$E17*T8/453.6</f>
        <v>2.283666666666667</v>
      </c>
      <c r="Q27" s="4">
        <f>$C17*W8/453.6</f>
        <v>176.8</v>
      </c>
      <c r="R27" s="4">
        <f>$E17*W8/453.6</f>
        <v>2.7404</v>
      </c>
      <c r="T27" s="4">
        <f>$C17*Z8/453.6</f>
        <v>206.26666666666668</v>
      </c>
      <c r="U27" s="4">
        <f>$E17*Z8/453.6</f>
        <v>3.197133333333334</v>
      </c>
      <c r="W27" s="4">
        <f>$C17*AC8/453.6</f>
        <v>235.73333333333335</v>
      </c>
      <c r="X27" s="4">
        <f>$E17*AC8/453.6</f>
        <v>3.653866666666667</v>
      </c>
      <c r="Z27" s="4">
        <f>$C17*AF8/453.6</f>
        <v>265.20000000000005</v>
      </c>
      <c r="AA27" s="4">
        <f>$E17*AF8/453.6</f>
        <v>4.110600000000001</v>
      </c>
    </row>
    <row r="28" spans="1:27" ht="12.75">
      <c r="A28" s="1" t="s">
        <v>30</v>
      </c>
      <c r="B28" s="7">
        <f>SUM(B25:B27)</f>
        <v>41.90952380952381</v>
      </c>
      <c r="C28" s="7">
        <f>SUM(C25:C27)</f>
        <v>0.6495976190476191</v>
      </c>
      <c r="E28" s="7">
        <f>SUM(E25:E27)</f>
        <v>83.81904761904762</v>
      </c>
      <c r="F28" s="7">
        <f>SUM(F25:F27)</f>
        <v>1.2991952380952383</v>
      </c>
      <c r="H28" s="7">
        <f>SUM(H25:H27)</f>
        <v>125.72857142857143</v>
      </c>
      <c r="I28" s="7">
        <f>SUM(I25:I27)</f>
        <v>1.9487928571428572</v>
      </c>
      <c r="K28" s="7">
        <f>SUM(K25:K27)</f>
        <v>167.63809523809525</v>
      </c>
      <c r="L28" s="7">
        <f>SUM(L25:L27)</f>
        <v>2.5983904761904766</v>
      </c>
      <c r="N28" s="7">
        <f>SUM(N25:N27)</f>
        <v>209.54761904761904</v>
      </c>
      <c r="O28" s="7">
        <f>SUM(O25:O27)</f>
        <v>3.2479880952380955</v>
      </c>
      <c r="Q28" s="7">
        <f>SUM(Q25:Q27)</f>
        <v>251.45714285714286</v>
      </c>
      <c r="R28" s="7">
        <f>SUM(R25:R27)</f>
        <v>3.8975857142857144</v>
      </c>
      <c r="T28" s="7">
        <f>SUM(T25:T27)</f>
        <v>293.3666666666667</v>
      </c>
      <c r="U28" s="7">
        <f>SUM(U25:U27)</f>
        <v>4.547183333333334</v>
      </c>
      <c r="W28" s="7">
        <f>SUM(W25:W27)</f>
        <v>335.2761904761905</v>
      </c>
      <c r="X28" s="7">
        <f>SUM(X25:X27)</f>
        <v>5.196780952380953</v>
      </c>
      <c r="Z28" s="7">
        <f>SUM(Z25:Z27)</f>
        <v>377.1857142857143</v>
      </c>
      <c r="AA28" s="7">
        <f>SUM(AA25:AA27)</f>
        <v>5.846378571428572</v>
      </c>
    </row>
  </sheetData>
  <sheetProtection/>
  <mergeCells count="20">
    <mergeCell ref="B22:C22"/>
    <mergeCell ref="E22:F22"/>
    <mergeCell ref="H22:I22"/>
    <mergeCell ref="K22:L22"/>
    <mergeCell ref="Z22:AA22"/>
    <mergeCell ref="N22:O22"/>
    <mergeCell ref="Q22:R22"/>
    <mergeCell ref="T22:U22"/>
    <mergeCell ref="W22:X22"/>
    <mergeCell ref="B14:C14"/>
    <mergeCell ref="D14:E14"/>
    <mergeCell ref="M2:O2"/>
    <mergeCell ref="P2:R2"/>
    <mergeCell ref="G2:I2"/>
    <mergeCell ref="J2:L2"/>
    <mergeCell ref="Y2:AA2"/>
    <mergeCell ref="AB2:AD2"/>
    <mergeCell ref="AE2:AG2"/>
    <mergeCell ref="S2:U2"/>
    <mergeCell ref="V2:X2"/>
  </mergeCells>
  <printOptions/>
  <pageMargins left="0.25" right="0.25" top="1" bottom="1" header="0.5" footer="0.5"/>
  <pageSetup fitToHeight="2" fitToWidth="3" horizontalDpi="600" verticalDpi="600" orientation="landscape" r:id="rId1"/>
  <headerFooter alignWithMargins="0">
    <oddFooter>&amp;L&amp;F&amp;A&amp;CPage &amp;P&amp;R&amp;D</oddFooter>
  </headerFooter>
  <colBreaks count="2" manualBreakCount="2">
    <brk id="9" max="65535" man="1"/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C28" sqref="C28"/>
    </sheetView>
  </sheetViews>
  <sheetFormatPr defaultColWidth="9.33203125" defaultRowHeight="12.75"/>
  <cols>
    <col min="1" max="1" width="45.33203125" style="2" customWidth="1"/>
    <col min="2" max="2" width="12.16015625" style="2" customWidth="1"/>
    <col min="3" max="3" width="13.83203125" style="2" customWidth="1"/>
    <col min="4" max="4" width="10.66015625" style="2" customWidth="1"/>
    <col min="5" max="5" width="12.33203125" style="2" customWidth="1"/>
    <col min="6" max="6" width="9.83203125" style="2" customWidth="1"/>
    <col min="7" max="7" width="8.83203125" style="2" customWidth="1"/>
    <col min="8" max="8" width="10.33203125" style="2" customWidth="1"/>
    <col min="9" max="9" width="10.66015625" style="2" customWidth="1"/>
    <col min="10" max="10" width="8.83203125" style="2" customWidth="1"/>
    <col min="11" max="11" width="10.33203125" style="2" customWidth="1"/>
    <col min="12" max="12" width="10.66015625" style="2" customWidth="1"/>
    <col min="13" max="13" width="8.83203125" style="2" customWidth="1"/>
    <col min="14" max="14" width="10.33203125" style="2" customWidth="1"/>
    <col min="15" max="15" width="10.66015625" style="2" customWidth="1"/>
    <col min="16" max="16" width="8.83203125" style="2" customWidth="1"/>
    <col min="17" max="17" width="10.33203125" style="2" customWidth="1"/>
    <col min="18" max="18" width="10.66015625" style="2" customWidth="1"/>
    <col min="19" max="19" width="8.83203125" style="2" customWidth="1"/>
    <col min="20" max="20" width="10.33203125" style="2" customWidth="1"/>
    <col min="21" max="21" width="10.66015625" style="2" customWidth="1"/>
    <col min="22" max="22" width="8.83203125" style="2" customWidth="1"/>
    <col min="23" max="23" width="10.33203125" style="2" customWidth="1"/>
    <col min="24" max="24" width="10.66015625" style="2" customWidth="1"/>
    <col min="25" max="25" width="8.83203125" style="2" customWidth="1"/>
    <col min="26" max="26" width="10.33203125" style="2" customWidth="1"/>
    <col min="27" max="27" width="10.66015625" style="2" customWidth="1"/>
    <col min="28" max="16384" width="9.33203125" style="2" customWidth="1"/>
  </cols>
  <sheetData>
    <row r="1" ht="15">
      <c r="A1" s="11" t="s">
        <v>35</v>
      </c>
    </row>
    <row r="2" spans="1:33" ht="12.75">
      <c r="A2" s="1"/>
      <c r="G2" s="12">
        <v>2004</v>
      </c>
      <c r="H2" s="12"/>
      <c r="I2" s="12"/>
      <c r="J2" s="12">
        <f>+G2+1</f>
        <v>2005</v>
      </c>
      <c r="K2" s="12"/>
      <c r="L2" s="12"/>
      <c r="M2" s="12">
        <f>+J2+1</f>
        <v>2006</v>
      </c>
      <c r="N2" s="12"/>
      <c r="O2" s="12"/>
      <c r="P2" s="12">
        <f>+M2+1</f>
        <v>2007</v>
      </c>
      <c r="Q2" s="12"/>
      <c r="R2" s="12"/>
      <c r="S2" s="12">
        <f>+P2+1</f>
        <v>2008</v>
      </c>
      <c r="T2" s="12"/>
      <c r="U2" s="12"/>
      <c r="V2" s="12">
        <f>+S2+1</f>
        <v>2009</v>
      </c>
      <c r="W2" s="12"/>
      <c r="X2" s="12"/>
      <c r="Y2" s="12">
        <f>+V2+1</f>
        <v>2010</v>
      </c>
      <c r="Z2" s="12"/>
      <c r="AA2" s="12"/>
      <c r="AB2" s="12"/>
      <c r="AC2" s="12"/>
      <c r="AD2" s="12"/>
      <c r="AE2" s="12"/>
      <c r="AF2" s="12"/>
      <c r="AG2" s="12"/>
    </row>
    <row r="3" spans="1:33" ht="12.75">
      <c r="A3" s="1"/>
      <c r="E3" s="3" t="s">
        <v>19</v>
      </c>
      <c r="I3" s="3" t="s">
        <v>26</v>
      </c>
      <c r="L3" s="3" t="s">
        <v>26</v>
      </c>
      <c r="O3" s="3" t="s">
        <v>26</v>
      </c>
      <c r="R3" s="3" t="s">
        <v>26</v>
      </c>
      <c r="U3" s="3" t="s">
        <v>26</v>
      </c>
      <c r="X3" s="3" t="s">
        <v>26</v>
      </c>
      <c r="AA3" s="3" t="s">
        <v>26</v>
      </c>
      <c r="AD3" s="3"/>
      <c r="AG3" s="3"/>
    </row>
    <row r="4" spans="2:33" ht="12.75">
      <c r="B4" s="3" t="s">
        <v>14</v>
      </c>
      <c r="C4" s="3" t="s">
        <v>15</v>
      </c>
      <c r="D4" s="3" t="s">
        <v>17</v>
      </c>
      <c r="E4" s="3" t="s">
        <v>18</v>
      </c>
      <c r="F4" s="3" t="s">
        <v>24</v>
      </c>
      <c r="G4" s="3" t="s">
        <v>4</v>
      </c>
      <c r="H4" s="3"/>
      <c r="I4" s="3" t="s">
        <v>27</v>
      </c>
      <c r="J4" s="3" t="s">
        <v>4</v>
      </c>
      <c r="K4" s="3"/>
      <c r="L4" s="3" t="s">
        <v>27</v>
      </c>
      <c r="M4" s="3" t="s">
        <v>4</v>
      </c>
      <c r="N4" s="3"/>
      <c r="O4" s="3" t="s">
        <v>27</v>
      </c>
      <c r="P4" s="3" t="s">
        <v>4</v>
      </c>
      <c r="Q4" s="3"/>
      <c r="R4" s="3" t="s">
        <v>27</v>
      </c>
      <c r="S4" s="3" t="s">
        <v>4</v>
      </c>
      <c r="T4" s="3"/>
      <c r="U4" s="3" t="s">
        <v>27</v>
      </c>
      <c r="V4" s="3" t="s">
        <v>4</v>
      </c>
      <c r="W4" s="3"/>
      <c r="X4" s="3" t="s">
        <v>27</v>
      </c>
      <c r="Y4" s="3" t="s">
        <v>4</v>
      </c>
      <c r="Z4" s="3"/>
      <c r="AA4" s="3" t="s">
        <v>27</v>
      </c>
      <c r="AB4" s="3"/>
      <c r="AC4" s="3"/>
      <c r="AD4" s="3"/>
      <c r="AE4" s="3"/>
      <c r="AF4" s="3"/>
      <c r="AG4" s="3"/>
    </row>
    <row r="5" spans="1:33" ht="12.75">
      <c r="A5" s="3" t="s">
        <v>28</v>
      </c>
      <c r="B5" s="3" t="s">
        <v>3</v>
      </c>
      <c r="C5" s="3" t="s">
        <v>22</v>
      </c>
      <c r="D5" s="3" t="s">
        <v>18</v>
      </c>
      <c r="E5" s="3" t="s">
        <v>25</v>
      </c>
      <c r="F5" s="3" t="s">
        <v>16</v>
      </c>
      <c r="G5" s="3" t="s">
        <v>5</v>
      </c>
      <c r="H5" s="3" t="s">
        <v>9</v>
      </c>
      <c r="I5" s="3" t="s">
        <v>18</v>
      </c>
      <c r="J5" s="3" t="s">
        <v>5</v>
      </c>
      <c r="K5" s="3" t="s">
        <v>9</v>
      </c>
      <c r="L5" s="3" t="s">
        <v>18</v>
      </c>
      <c r="M5" s="3" t="s">
        <v>5</v>
      </c>
      <c r="N5" s="3" t="s">
        <v>9</v>
      </c>
      <c r="O5" s="3" t="s">
        <v>18</v>
      </c>
      <c r="P5" s="3" t="s">
        <v>5</v>
      </c>
      <c r="Q5" s="3" t="s">
        <v>9</v>
      </c>
      <c r="R5" s="3" t="s">
        <v>18</v>
      </c>
      <c r="S5" s="3" t="s">
        <v>5</v>
      </c>
      <c r="T5" s="3" t="s">
        <v>9</v>
      </c>
      <c r="U5" s="3" t="s">
        <v>18</v>
      </c>
      <c r="V5" s="3" t="s">
        <v>5</v>
      </c>
      <c r="W5" s="3" t="s">
        <v>9</v>
      </c>
      <c r="X5" s="3" t="s">
        <v>18</v>
      </c>
      <c r="Y5" s="3" t="s">
        <v>5</v>
      </c>
      <c r="Z5" s="3" t="s">
        <v>9</v>
      </c>
      <c r="AA5" s="3" t="s">
        <v>18</v>
      </c>
      <c r="AB5" s="3"/>
      <c r="AC5" s="3"/>
      <c r="AD5" s="3"/>
      <c r="AE5" s="3"/>
      <c r="AF5" s="3"/>
      <c r="AG5" s="3"/>
    </row>
    <row r="6" spans="1:33" ht="12.75">
      <c r="A6" s="2" t="s">
        <v>20</v>
      </c>
      <c r="B6" s="4">
        <v>12000</v>
      </c>
      <c r="C6" s="5">
        <f>200*0.8</f>
        <v>160</v>
      </c>
      <c r="D6" s="5">
        <f>ROUNDUP(B6/C6,0)</f>
        <v>75</v>
      </c>
      <c r="E6" s="6">
        <f>D6/250</f>
        <v>0.3</v>
      </c>
      <c r="F6" s="4">
        <v>5</v>
      </c>
      <c r="G6" s="4">
        <v>270</v>
      </c>
      <c r="H6" s="4">
        <f>$E6*$F6*G6</f>
        <v>405</v>
      </c>
      <c r="I6" s="4">
        <f>G6*$E6</f>
        <v>81</v>
      </c>
      <c r="J6" s="4">
        <f>G6+$G6</f>
        <v>540</v>
      </c>
      <c r="K6" s="4">
        <f>$E6*$F6*J6</f>
        <v>810</v>
      </c>
      <c r="L6" s="4">
        <f>J6*$E6</f>
        <v>162</v>
      </c>
      <c r="M6" s="4">
        <f>J6+$G6</f>
        <v>810</v>
      </c>
      <c r="N6" s="4">
        <f>$E6*$F6*M6</f>
        <v>1215</v>
      </c>
      <c r="O6" s="4">
        <f>M6*$E6</f>
        <v>243</v>
      </c>
      <c r="P6" s="4">
        <f>M6+$G6</f>
        <v>1080</v>
      </c>
      <c r="Q6" s="4">
        <f>$E6*$F6*P6</f>
        <v>1620</v>
      </c>
      <c r="R6" s="4">
        <f>P6*$E6</f>
        <v>324</v>
      </c>
      <c r="S6" s="4">
        <f>P6+$G6</f>
        <v>1350</v>
      </c>
      <c r="T6" s="4">
        <f>$E6*$F6*S6</f>
        <v>2025</v>
      </c>
      <c r="U6" s="4">
        <f>S6*$E6</f>
        <v>405</v>
      </c>
      <c r="V6" s="4">
        <f>S6+$G6</f>
        <v>1620</v>
      </c>
      <c r="W6" s="4">
        <f>$E6*$F6*V6</f>
        <v>2430</v>
      </c>
      <c r="X6" s="4">
        <f>V6*$E6</f>
        <v>486</v>
      </c>
      <c r="Y6" s="4">
        <f>V6+$G6</f>
        <v>1890</v>
      </c>
      <c r="Z6" s="4">
        <f>$E6*$F6*Y6</f>
        <v>2835</v>
      </c>
      <c r="AA6" s="4">
        <f>Y6*$E6</f>
        <v>567</v>
      </c>
      <c r="AB6" s="4"/>
      <c r="AC6" s="4"/>
      <c r="AD6" s="4"/>
      <c r="AE6" s="4"/>
      <c r="AF6" s="4"/>
      <c r="AG6" s="4"/>
    </row>
    <row r="7" spans="1:33" ht="12.75">
      <c r="A7" s="2" t="s">
        <v>21</v>
      </c>
      <c r="B7" s="4">
        <v>10000</v>
      </c>
      <c r="C7" s="5">
        <f>200*0.8</f>
        <v>160</v>
      </c>
      <c r="D7" s="5">
        <f>ROUNDUP(B7/C7,0)</f>
        <v>63</v>
      </c>
      <c r="E7" s="6">
        <f>D7/250</f>
        <v>0.252</v>
      </c>
      <c r="F7" s="4">
        <v>5</v>
      </c>
      <c r="G7" s="4">
        <v>540</v>
      </c>
      <c r="H7" s="4">
        <f>$E7*$F7*G7</f>
        <v>680.4</v>
      </c>
      <c r="I7" s="4">
        <f>G7*$E7</f>
        <v>136.08</v>
      </c>
      <c r="J7" s="4">
        <f>G7+$G7</f>
        <v>1080</v>
      </c>
      <c r="K7" s="4">
        <f>$E7*$F7*J7</f>
        <v>1360.8</v>
      </c>
      <c r="L7" s="4">
        <f>J7*$E7</f>
        <v>272.16</v>
      </c>
      <c r="M7" s="4">
        <f>J7+$G7</f>
        <v>1620</v>
      </c>
      <c r="N7" s="4">
        <f>$E7*$F7*M7</f>
        <v>2041.2</v>
      </c>
      <c r="O7" s="4">
        <f>M7*$E7</f>
        <v>408.24</v>
      </c>
      <c r="P7" s="4">
        <f>M7+$G7</f>
        <v>2160</v>
      </c>
      <c r="Q7" s="4">
        <f>$E7*$F7*P7</f>
        <v>2721.6</v>
      </c>
      <c r="R7" s="4">
        <f>P7*$E7</f>
        <v>544.32</v>
      </c>
      <c r="S7" s="4">
        <f>P7+$G7</f>
        <v>2700</v>
      </c>
      <c r="T7" s="4">
        <f>$E7*$F7*S7</f>
        <v>3402</v>
      </c>
      <c r="U7" s="4">
        <f>S7*$E7</f>
        <v>680.4</v>
      </c>
      <c r="V7" s="4">
        <f>S7+$G7</f>
        <v>3240</v>
      </c>
      <c r="W7" s="4">
        <f>$E7*$F7*V7</f>
        <v>4082.4</v>
      </c>
      <c r="X7" s="4">
        <f>V7*$E7</f>
        <v>816.48</v>
      </c>
      <c r="Y7" s="4">
        <f>V7+$G7</f>
        <v>3780</v>
      </c>
      <c r="Z7" s="4">
        <f>$E7*$F7*Y7</f>
        <v>4762.8</v>
      </c>
      <c r="AA7" s="4">
        <f>Y7*$E7</f>
        <v>952.5600000000001</v>
      </c>
      <c r="AB7" s="4"/>
      <c r="AC7" s="4"/>
      <c r="AD7" s="4"/>
      <c r="AE7" s="4"/>
      <c r="AF7" s="4"/>
      <c r="AG7" s="4"/>
    </row>
    <row r="8" spans="1:33" ht="12.75">
      <c r="A8" s="2" t="s">
        <v>2</v>
      </c>
      <c r="B8" s="4">
        <v>10000</v>
      </c>
      <c r="C8" s="5">
        <f>150*0.8</f>
        <v>120</v>
      </c>
      <c r="D8" s="5">
        <f>ROUNDUP(B8/C8,0)</f>
        <v>84</v>
      </c>
      <c r="E8" s="6">
        <f>D8/250</f>
        <v>0.336</v>
      </c>
      <c r="F8" s="4">
        <v>5</v>
      </c>
      <c r="G8" s="4">
        <v>1530</v>
      </c>
      <c r="H8" s="4">
        <f>$E8*$F8*G8</f>
        <v>2570.4</v>
      </c>
      <c r="I8" s="4">
        <f>G8*$E8</f>
        <v>514.08</v>
      </c>
      <c r="J8" s="4">
        <f>G8+$G8</f>
        <v>3060</v>
      </c>
      <c r="K8" s="4">
        <f>$E8*$F8*J8</f>
        <v>5140.8</v>
      </c>
      <c r="L8" s="4">
        <f>J8*$E8</f>
        <v>1028.16</v>
      </c>
      <c r="M8" s="4">
        <f>J8+$G8</f>
        <v>4590</v>
      </c>
      <c r="N8" s="4">
        <f>$E8*$F8*M8</f>
        <v>7711.200000000001</v>
      </c>
      <c r="O8" s="4">
        <f>M8*$E8</f>
        <v>1542.24</v>
      </c>
      <c r="P8" s="4">
        <f>M8+$G8</f>
        <v>6120</v>
      </c>
      <c r="Q8" s="4">
        <f>$E8*$F8*P8</f>
        <v>10281.6</v>
      </c>
      <c r="R8" s="4">
        <f>P8*$E8</f>
        <v>2056.32</v>
      </c>
      <c r="S8" s="4">
        <f>P8+$G8</f>
        <v>7650</v>
      </c>
      <c r="T8" s="4">
        <f>$E8*$F8*S8</f>
        <v>12852.000000000002</v>
      </c>
      <c r="U8" s="4">
        <f>S8*$E8</f>
        <v>2570.4</v>
      </c>
      <c r="V8" s="4">
        <f>S8+$G8</f>
        <v>9180</v>
      </c>
      <c r="W8" s="4">
        <f>$E8*$F8*V8</f>
        <v>15422.400000000001</v>
      </c>
      <c r="X8" s="4">
        <f>V8*$E8</f>
        <v>3084.48</v>
      </c>
      <c r="Y8" s="4">
        <f>V8+$G8</f>
        <v>10710</v>
      </c>
      <c r="Z8" s="4">
        <f>$E8*$F8*Y8</f>
        <v>17992.800000000003</v>
      </c>
      <c r="AA8" s="4">
        <f>Y8*$E8</f>
        <v>3598.5600000000004</v>
      </c>
      <c r="AB8" s="4"/>
      <c r="AC8" s="4"/>
      <c r="AD8" s="4"/>
      <c r="AE8" s="4"/>
      <c r="AF8" s="4"/>
      <c r="AG8" s="4"/>
    </row>
    <row r="9" spans="1:33" ht="12.75">
      <c r="A9" s="1" t="s">
        <v>11</v>
      </c>
      <c r="B9" s="1"/>
      <c r="C9" s="1"/>
      <c r="D9" s="1"/>
      <c r="E9" s="1"/>
      <c r="G9" s="7">
        <f aca="true" t="shared" si="0" ref="G9:AA9">SUM(G6:G8)</f>
        <v>2340</v>
      </c>
      <c r="H9" s="7">
        <f t="shared" si="0"/>
        <v>3655.8</v>
      </c>
      <c r="I9" s="7">
        <f t="shared" si="0"/>
        <v>731.1600000000001</v>
      </c>
      <c r="J9" s="7">
        <f t="shared" si="0"/>
        <v>4680</v>
      </c>
      <c r="K9" s="7">
        <f t="shared" si="0"/>
        <v>7311.6</v>
      </c>
      <c r="L9" s="7">
        <f t="shared" si="0"/>
        <v>1462.3200000000002</v>
      </c>
      <c r="M9" s="7">
        <f t="shared" si="0"/>
        <v>7020</v>
      </c>
      <c r="N9" s="7">
        <f t="shared" si="0"/>
        <v>10967.400000000001</v>
      </c>
      <c r="O9" s="7">
        <f t="shared" si="0"/>
        <v>2193.48</v>
      </c>
      <c r="P9" s="7">
        <f t="shared" si="0"/>
        <v>9360</v>
      </c>
      <c r="Q9" s="7">
        <f t="shared" si="0"/>
        <v>14623.2</v>
      </c>
      <c r="R9" s="7">
        <f t="shared" si="0"/>
        <v>2924.6400000000003</v>
      </c>
      <c r="S9" s="7">
        <f t="shared" si="0"/>
        <v>11700</v>
      </c>
      <c r="T9" s="7">
        <f t="shared" si="0"/>
        <v>18279</v>
      </c>
      <c r="U9" s="7">
        <f t="shared" si="0"/>
        <v>3655.8</v>
      </c>
      <c r="V9" s="7">
        <f t="shared" si="0"/>
        <v>14040</v>
      </c>
      <c r="W9" s="7">
        <f t="shared" si="0"/>
        <v>21934.800000000003</v>
      </c>
      <c r="X9" s="7">
        <f t="shared" si="0"/>
        <v>4386.96</v>
      </c>
      <c r="Y9" s="7">
        <f t="shared" si="0"/>
        <v>16380</v>
      </c>
      <c r="Z9" s="7">
        <f t="shared" si="0"/>
        <v>25590.600000000002</v>
      </c>
      <c r="AA9" s="7">
        <f t="shared" si="0"/>
        <v>5118.120000000001</v>
      </c>
      <c r="AB9" s="7"/>
      <c r="AC9" s="7"/>
      <c r="AD9" s="7"/>
      <c r="AE9" s="7"/>
      <c r="AF9" s="7"/>
      <c r="AG9" s="7"/>
    </row>
    <row r="11" s="9" customFormat="1" ht="12.75">
      <c r="A11" s="8" t="s">
        <v>23</v>
      </c>
    </row>
    <row r="13" ht="12.75">
      <c r="A13" s="1" t="s">
        <v>0</v>
      </c>
    </row>
    <row r="14" spans="2:5" ht="12.75">
      <c r="B14" s="12" t="s">
        <v>6</v>
      </c>
      <c r="C14" s="12"/>
      <c r="D14" s="12" t="s">
        <v>7</v>
      </c>
      <c r="E14" s="12"/>
    </row>
    <row r="15" spans="2:5" ht="12.75">
      <c r="B15" s="5" t="s">
        <v>12</v>
      </c>
      <c r="C15" s="5" t="s">
        <v>8</v>
      </c>
      <c r="D15" s="5" t="s">
        <v>12</v>
      </c>
      <c r="E15" s="5" t="s">
        <v>8</v>
      </c>
    </row>
    <row r="16" spans="1:5" ht="12.75">
      <c r="A16" s="2" t="s">
        <v>1</v>
      </c>
      <c r="B16" s="10">
        <v>2</v>
      </c>
      <c r="C16" s="6">
        <f>B16*$A$19</f>
        <v>5.2</v>
      </c>
      <c r="D16" s="6">
        <v>0.031</v>
      </c>
      <c r="E16" s="6">
        <f>D16*$A$19</f>
        <v>0.0806</v>
      </c>
    </row>
    <row r="17" spans="1:5" ht="12.75">
      <c r="A17" s="2" t="s">
        <v>2</v>
      </c>
      <c r="B17" s="10">
        <v>2</v>
      </c>
      <c r="C17" s="6">
        <f>B17*$A$19</f>
        <v>5.2</v>
      </c>
      <c r="D17" s="6">
        <v>0.031</v>
      </c>
      <c r="E17" s="6">
        <f>D17*$A$19</f>
        <v>0.0806</v>
      </c>
    </row>
    <row r="19" spans="1:2" ht="12.75">
      <c r="A19" s="2">
        <v>2.6</v>
      </c>
      <c r="B19" s="2" t="s">
        <v>13</v>
      </c>
    </row>
    <row r="22" spans="1:27" ht="12.75">
      <c r="A22" s="1" t="s">
        <v>29</v>
      </c>
      <c r="B22" s="12">
        <v>2004</v>
      </c>
      <c r="C22" s="12"/>
      <c r="E22" s="12">
        <f>B22+1</f>
        <v>2005</v>
      </c>
      <c r="F22" s="12"/>
      <c r="H22" s="12">
        <f>E22+1</f>
        <v>2006</v>
      </c>
      <c r="I22" s="12"/>
      <c r="K22" s="12">
        <f>H22+1</f>
        <v>2007</v>
      </c>
      <c r="L22" s="12"/>
      <c r="N22" s="12">
        <f>K22+1</f>
        <v>2008</v>
      </c>
      <c r="O22" s="12"/>
      <c r="Q22" s="12">
        <f>N22+1</f>
        <v>2009</v>
      </c>
      <c r="R22" s="12"/>
      <c r="T22" s="12">
        <f>Q22+1</f>
        <v>2010</v>
      </c>
      <c r="U22" s="12"/>
      <c r="W22" s="12"/>
      <c r="X22" s="12"/>
      <c r="Z22" s="12"/>
      <c r="AA22" s="12"/>
    </row>
    <row r="23" spans="2:27" ht="12.75">
      <c r="B23" s="3" t="s">
        <v>6</v>
      </c>
      <c r="C23" s="3" t="s">
        <v>7</v>
      </c>
      <c r="E23" s="3" t="s">
        <v>6</v>
      </c>
      <c r="F23" s="3" t="s">
        <v>7</v>
      </c>
      <c r="H23" s="3" t="s">
        <v>6</v>
      </c>
      <c r="I23" s="3" t="s">
        <v>7</v>
      </c>
      <c r="K23" s="3" t="s">
        <v>6</v>
      </c>
      <c r="L23" s="3" t="s">
        <v>7</v>
      </c>
      <c r="N23" s="3" t="s">
        <v>6</v>
      </c>
      <c r="O23" s="3" t="s">
        <v>7</v>
      </c>
      <c r="Q23" s="3" t="s">
        <v>6</v>
      </c>
      <c r="R23" s="3" t="s">
        <v>7</v>
      </c>
      <c r="T23" s="3" t="s">
        <v>6</v>
      </c>
      <c r="U23" s="3" t="s">
        <v>7</v>
      </c>
      <c r="W23" s="3"/>
      <c r="X23" s="3"/>
      <c r="Z23" s="3"/>
      <c r="AA23" s="3"/>
    </row>
    <row r="24" spans="2:27" ht="12.75">
      <c r="B24" s="5" t="s">
        <v>10</v>
      </c>
      <c r="C24" s="5" t="s">
        <v>10</v>
      </c>
      <c r="E24" s="5" t="s">
        <v>10</v>
      </c>
      <c r="F24" s="5" t="s">
        <v>10</v>
      </c>
      <c r="H24" s="5" t="s">
        <v>10</v>
      </c>
      <c r="I24" s="5" t="s">
        <v>10</v>
      </c>
      <c r="K24" s="5" t="s">
        <v>10</v>
      </c>
      <c r="L24" s="5" t="s">
        <v>10</v>
      </c>
      <c r="N24" s="5" t="s">
        <v>10</v>
      </c>
      <c r="O24" s="5" t="s">
        <v>10</v>
      </c>
      <c r="Q24" s="5" t="s">
        <v>10</v>
      </c>
      <c r="R24" s="5" t="s">
        <v>10</v>
      </c>
      <c r="T24" s="5" t="s">
        <v>10</v>
      </c>
      <c r="U24" s="5" t="s">
        <v>10</v>
      </c>
      <c r="W24" s="5"/>
      <c r="X24" s="5"/>
      <c r="Z24" s="5"/>
      <c r="AA24" s="5"/>
    </row>
    <row r="25" spans="1:27" ht="12.75">
      <c r="A25" s="2" t="s">
        <v>20</v>
      </c>
      <c r="B25" s="4">
        <f>$C16*H6/453.6</f>
        <v>4.642857142857142</v>
      </c>
      <c r="C25" s="4">
        <f>$E16*H6/453.6</f>
        <v>0.07196428571428572</v>
      </c>
      <c r="E25" s="4">
        <f>$C16*K6/453.6</f>
        <v>9.285714285714285</v>
      </c>
      <c r="F25" s="4">
        <f>$E16*K6/453.6</f>
        <v>0.14392857142857143</v>
      </c>
      <c r="H25" s="4">
        <f>$C16*N6/453.6</f>
        <v>13.928571428571427</v>
      </c>
      <c r="I25" s="4">
        <f>$E16*N6/453.6</f>
        <v>0.21589285714285714</v>
      </c>
      <c r="K25" s="4">
        <f>$C16*Q6/453.6</f>
        <v>18.57142857142857</v>
      </c>
      <c r="L25" s="4">
        <f>$E16*Q6/453.6</f>
        <v>0.28785714285714287</v>
      </c>
      <c r="N25" s="4">
        <f>$C16*T6/453.6</f>
        <v>23.21428571428571</v>
      </c>
      <c r="O25" s="4">
        <f>$E16*T6/453.6</f>
        <v>0.35982142857142857</v>
      </c>
      <c r="Q25" s="4">
        <f>$C16*W6/453.6</f>
        <v>27.857142857142854</v>
      </c>
      <c r="R25" s="4">
        <f>$E16*W6/453.6</f>
        <v>0.4317857142857143</v>
      </c>
      <c r="T25" s="4">
        <f>$C16*Z6/453.6</f>
        <v>32.5</v>
      </c>
      <c r="U25" s="4">
        <f>$E16*Z6/453.6</f>
        <v>0.50375</v>
      </c>
      <c r="W25" s="4"/>
      <c r="X25" s="4"/>
      <c r="Z25" s="4"/>
      <c r="AA25" s="4"/>
    </row>
    <row r="26" spans="1:27" ht="12.75">
      <c r="A26" s="2" t="s">
        <v>21</v>
      </c>
      <c r="B26" s="4">
        <f>$C16*H7/453.6</f>
        <v>7.8</v>
      </c>
      <c r="C26" s="4">
        <f>$E16*H7/453.6</f>
        <v>0.1209</v>
      </c>
      <c r="E26" s="4">
        <f>$C16*K7/453.6</f>
        <v>15.6</v>
      </c>
      <c r="F26" s="4">
        <f>$E16*K7/453.6</f>
        <v>0.2418</v>
      </c>
      <c r="H26" s="4">
        <f>$C16*N7/453.6</f>
        <v>23.4</v>
      </c>
      <c r="I26" s="4">
        <f>$E16*N7/453.6</f>
        <v>0.3627</v>
      </c>
      <c r="K26" s="4">
        <f>$C16*Q7/453.6</f>
        <v>31.2</v>
      </c>
      <c r="L26" s="4">
        <f>$E16*Q7/453.6</f>
        <v>0.4836</v>
      </c>
      <c r="N26" s="4">
        <f>$C16*T7/453.6</f>
        <v>39</v>
      </c>
      <c r="O26" s="4">
        <f>$E16*T7/453.6</f>
        <v>0.6045</v>
      </c>
      <c r="Q26" s="4">
        <f>$C16*W7/453.6</f>
        <v>46.8</v>
      </c>
      <c r="R26" s="4">
        <f>$E16*W7/453.6</f>
        <v>0.7254</v>
      </c>
      <c r="T26" s="4">
        <f>$C16*Z7/453.6</f>
        <v>54.6</v>
      </c>
      <c r="U26" s="4">
        <f>$E16*Z7/453.6</f>
        <v>0.8462999999999999</v>
      </c>
      <c r="W26" s="4"/>
      <c r="X26" s="4"/>
      <c r="Z26" s="4"/>
      <c r="AA26" s="4"/>
    </row>
    <row r="27" spans="1:27" ht="12.75">
      <c r="A27" s="2" t="s">
        <v>2</v>
      </c>
      <c r="B27" s="4">
        <f>$C17*H8/453.6</f>
        <v>29.46666666666667</v>
      </c>
      <c r="C27" s="4">
        <f>$E17*H8/453.6</f>
        <v>0.4567333333333334</v>
      </c>
      <c r="E27" s="4">
        <f>$C17*K8/453.6</f>
        <v>58.93333333333334</v>
      </c>
      <c r="F27" s="4">
        <f>$E17*K8/453.6</f>
        <v>0.9134666666666668</v>
      </c>
      <c r="H27" s="4">
        <f>$C17*N8/453.6</f>
        <v>88.4</v>
      </c>
      <c r="I27" s="4">
        <f>$E17*N8/453.6</f>
        <v>1.3702</v>
      </c>
      <c r="K27" s="4">
        <f>$C17*Q8/453.6</f>
        <v>117.86666666666667</v>
      </c>
      <c r="L27" s="4">
        <f>$E17*Q8/453.6</f>
        <v>1.8269333333333335</v>
      </c>
      <c r="N27" s="4">
        <f>$C17*T8/453.6</f>
        <v>147.33333333333334</v>
      </c>
      <c r="O27" s="4">
        <f>$E17*T8/453.6</f>
        <v>2.283666666666667</v>
      </c>
      <c r="Q27" s="4">
        <f>$C17*W8/453.6</f>
        <v>176.8</v>
      </c>
      <c r="R27" s="4">
        <f>$E17*W8/453.6</f>
        <v>2.7404</v>
      </c>
      <c r="T27" s="4">
        <f>$C17*Z8/453.6</f>
        <v>206.26666666666668</v>
      </c>
      <c r="U27" s="4">
        <f>$E17*Z8/453.6</f>
        <v>3.197133333333334</v>
      </c>
      <c r="W27" s="4"/>
      <c r="X27" s="4"/>
      <c r="Z27" s="4"/>
      <c r="AA27" s="4"/>
    </row>
    <row r="28" spans="1:27" ht="12.75">
      <c r="A28" s="1" t="s">
        <v>30</v>
      </c>
      <c r="B28" s="7">
        <f>SUM(B25:B27)</f>
        <v>41.90952380952381</v>
      </c>
      <c r="C28" s="7">
        <f>SUM(C25:C27)</f>
        <v>0.6495976190476191</v>
      </c>
      <c r="E28" s="7">
        <f>SUM(E25:E27)</f>
        <v>83.81904761904762</v>
      </c>
      <c r="F28" s="7">
        <f>SUM(F25:F27)</f>
        <v>1.2991952380952383</v>
      </c>
      <c r="H28" s="7">
        <f>SUM(H25:H27)</f>
        <v>125.72857142857143</v>
      </c>
      <c r="I28" s="7">
        <f>SUM(I25:I27)</f>
        <v>1.9487928571428572</v>
      </c>
      <c r="K28" s="7">
        <f>SUM(K25:K27)</f>
        <v>167.63809523809525</v>
      </c>
      <c r="L28" s="7">
        <f>SUM(L25:L27)</f>
        <v>2.5983904761904766</v>
      </c>
      <c r="N28" s="7">
        <f>SUM(N25:N27)</f>
        <v>209.54761904761904</v>
      </c>
      <c r="O28" s="7">
        <f>SUM(O25:O27)</f>
        <v>3.2479880952380955</v>
      </c>
      <c r="Q28" s="7">
        <f>SUM(Q25:Q27)</f>
        <v>251.45714285714286</v>
      </c>
      <c r="R28" s="7">
        <f>SUM(R25:R27)</f>
        <v>3.8975857142857144</v>
      </c>
      <c r="T28" s="7">
        <f>SUM(T25:T27)</f>
        <v>293.3666666666667</v>
      </c>
      <c r="U28" s="7">
        <f>SUM(U25:U27)</f>
        <v>4.547183333333334</v>
      </c>
      <c r="W28" s="7"/>
      <c r="X28" s="7"/>
      <c r="Z28" s="7"/>
      <c r="AA28" s="7"/>
    </row>
  </sheetData>
  <sheetProtection/>
  <mergeCells count="20">
    <mergeCell ref="B22:C22"/>
    <mergeCell ref="E22:F22"/>
    <mergeCell ref="H22:I22"/>
    <mergeCell ref="K22:L22"/>
    <mergeCell ref="Z22:AA22"/>
    <mergeCell ref="N22:O22"/>
    <mergeCell ref="Q22:R22"/>
    <mergeCell ref="T22:U22"/>
    <mergeCell ref="W22:X22"/>
    <mergeCell ref="B14:C14"/>
    <mergeCell ref="D14:E14"/>
    <mergeCell ref="M2:O2"/>
    <mergeCell ref="P2:R2"/>
    <mergeCell ref="G2:I2"/>
    <mergeCell ref="J2:L2"/>
    <mergeCell ref="Y2:AA2"/>
    <mergeCell ref="AB2:AD2"/>
    <mergeCell ref="AE2:AG2"/>
    <mergeCell ref="S2:U2"/>
    <mergeCell ref="V2:X2"/>
  </mergeCells>
  <printOptions/>
  <pageMargins left="0.25" right="0.25" top="1" bottom="1" header="0.5" footer="0.5"/>
  <pageSetup fitToWidth="3" horizontalDpi="600" verticalDpi="600" orientation="landscape" scale="75" r:id="rId1"/>
  <headerFooter alignWithMargins="0">
    <oddFooter>&amp;L&amp;F&amp;A&amp;CPage &amp;P&amp;R&amp;D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C28" sqref="C28"/>
    </sheetView>
  </sheetViews>
  <sheetFormatPr defaultColWidth="9.33203125" defaultRowHeight="12.75"/>
  <cols>
    <col min="1" max="1" width="45.33203125" style="2" customWidth="1"/>
    <col min="2" max="2" width="12.16015625" style="2" customWidth="1"/>
    <col min="3" max="3" width="13.83203125" style="2" customWidth="1"/>
    <col min="4" max="4" width="10.66015625" style="2" customWidth="1"/>
    <col min="5" max="5" width="12.33203125" style="2" customWidth="1"/>
    <col min="6" max="6" width="9.83203125" style="2" customWidth="1"/>
    <col min="7" max="7" width="8.83203125" style="2" customWidth="1"/>
    <col min="8" max="8" width="10.33203125" style="2" customWidth="1"/>
    <col min="9" max="9" width="10.66015625" style="2" customWidth="1"/>
    <col min="10" max="10" width="8.83203125" style="2" customWidth="1"/>
    <col min="11" max="11" width="10.33203125" style="2" customWidth="1"/>
    <col min="12" max="12" width="10.66015625" style="2" customWidth="1"/>
    <col min="13" max="13" width="8.83203125" style="2" customWidth="1"/>
    <col min="14" max="14" width="10.33203125" style="2" customWidth="1"/>
    <col min="15" max="15" width="10.66015625" style="2" customWidth="1"/>
    <col min="16" max="16" width="8.83203125" style="2" customWidth="1"/>
    <col min="17" max="17" width="10.33203125" style="2" customWidth="1"/>
    <col min="18" max="18" width="10.66015625" style="2" customWidth="1"/>
    <col min="19" max="19" width="8.83203125" style="2" customWidth="1"/>
    <col min="20" max="20" width="10.33203125" style="2" customWidth="1"/>
    <col min="21" max="21" width="10.66015625" style="2" customWidth="1"/>
    <col min="22" max="22" width="8.83203125" style="2" customWidth="1"/>
    <col min="23" max="23" width="10.33203125" style="2" customWidth="1"/>
    <col min="24" max="24" width="10.66015625" style="2" customWidth="1"/>
    <col min="25" max="25" width="8.83203125" style="2" customWidth="1"/>
    <col min="26" max="26" width="10.33203125" style="2" customWidth="1"/>
    <col min="27" max="27" width="10.66015625" style="2" customWidth="1"/>
    <col min="28" max="28" width="8.83203125" style="2" customWidth="1"/>
    <col min="29" max="29" width="10.33203125" style="2" customWidth="1"/>
    <col min="30" max="30" width="10.66015625" style="2" customWidth="1"/>
    <col min="31" max="31" width="8.83203125" style="2" customWidth="1"/>
    <col min="32" max="32" width="10.33203125" style="2" customWidth="1"/>
    <col min="33" max="33" width="10.66015625" style="2" customWidth="1"/>
    <col min="34" max="16384" width="9.33203125" style="2" customWidth="1"/>
  </cols>
  <sheetData>
    <row r="1" ht="15">
      <c r="A1" s="11" t="s">
        <v>34</v>
      </c>
    </row>
    <row r="2" spans="1:33" ht="12.75">
      <c r="A2" s="1"/>
      <c r="G2" s="12">
        <v>2002</v>
      </c>
      <c r="H2" s="12"/>
      <c r="I2" s="12"/>
      <c r="J2" s="12">
        <f>+G2+1</f>
        <v>2003</v>
      </c>
      <c r="K2" s="12"/>
      <c r="L2" s="12"/>
      <c r="M2" s="12">
        <f>+J2+1</f>
        <v>2004</v>
      </c>
      <c r="N2" s="12"/>
      <c r="O2" s="12"/>
      <c r="P2" s="12">
        <f>+M2+1</f>
        <v>2005</v>
      </c>
      <c r="Q2" s="12"/>
      <c r="R2" s="12"/>
      <c r="S2" s="12">
        <f>+P2+1</f>
        <v>2006</v>
      </c>
      <c r="T2" s="12"/>
      <c r="U2" s="12"/>
      <c r="V2" s="12">
        <f>+S2+1</f>
        <v>2007</v>
      </c>
      <c r="W2" s="12"/>
      <c r="X2" s="12"/>
      <c r="Y2" s="12">
        <f>+V2+1</f>
        <v>2008</v>
      </c>
      <c r="Z2" s="12"/>
      <c r="AA2" s="12"/>
      <c r="AB2" s="12">
        <f>+Y2+1</f>
        <v>2009</v>
      </c>
      <c r="AC2" s="12"/>
      <c r="AD2" s="12"/>
      <c r="AE2" s="12">
        <f>+AB2+1</f>
        <v>2010</v>
      </c>
      <c r="AF2" s="12"/>
      <c r="AG2" s="12"/>
    </row>
    <row r="3" spans="1:33" ht="12.75">
      <c r="A3" s="1"/>
      <c r="E3" s="3" t="s">
        <v>19</v>
      </c>
      <c r="I3" s="3" t="s">
        <v>26</v>
      </c>
      <c r="L3" s="3" t="s">
        <v>26</v>
      </c>
      <c r="O3" s="3" t="s">
        <v>26</v>
      </c>
      <c r="R3" s="3" t="s">
        <v>26</v>
      </c>
      <c r="U3" s="3" t="s">
        <v>26</v>
      </c>
      <c r="X3" s="3" t="s">
        <v>26</v>
      </c>
      <c r="AA3" s="3" t="s">
        <v>26</v>
      </c>
      <c r="AD3" s="3" t="s">
        <v>26</v>
      </c>
      <c r="AG3" s="3" t="s">
        <v>26</v>
      </c>
    </row>
    <row r="4" spans="2:33" ht="12.75">
      <c r="B4" s="3" t="s">
        <v>14</v>
      </c>
      <c r="C4" s="3" t="s">
        <v>15</v>
      </c>
      <c r="D4" s="3" t="s">
        <v>17</v>
      </c>
      <c r="E4" s="3" t="s">
        <v>18</v>
      </c>
      <c r="F4" s="3" t="s">
        <v>24</v>
      </c>
      <c r="G4" s="3" t="s">
        <v>4</v>
      </c>
      <c r="H4" s="3"/>
      <c r="I4" s="3" t="s">
        <v>27</v>
      </c>
      <c r="J4" s="3" t="s">
        <v>4</v>
      </c>
      <c r="K4" s="3"/>
      <c r="L4" s="3" t="s">
        <v>27</v>
      </c>
      <c r="M4" s="3" t="s">
        <v>4</v>
      </c>
      <c r="N4" s="3"/>
      <c r="O4" s="3" t="s">
        <v>27</v>
      </c>
      <c r="P4" s="3" t="s">
        <v>4</v>
      </c>
      <c r="Q4" s="3"/>
      <c r="R4" s="3" t="s">
        <v>27</v>
      </c>
      <c r="S4" s="3" t="s">
        <v>4</v>
      </c>
      <c r="T4" s="3"/>
      <c r="U4" s="3" t="s">
        <v>27</v>
      </c>
      <c r="V4" s="3" t="s">
        <v>4</v>
      </c>
      <c r="W4" s="3"/>
      <c r="X4" s="3" t="s">
        <v>27</v>
      </c>
      <c r="Y4" s="3" t="s">
        <v>4</v>
      </c>
      <c r="Z4" s="3"/>
      <c r="AA4" s="3" t="s">
        <v>27</v>
      </c>
      <c r="AB4" s="3" t="s">
        <v>4</v>
      </c>
      <c r="AC4" s="3"/>
      <c r="AD4" s="3" t="s">
        <v>27</v>
      </c>
      <c r="AE4" s="3" t="s">
        <v>4</v>
      </c>
      <c r="AF4" s="3"/>
      <c r="AG4" s="3" t="s">
        <v>27</v>
      </c>
    </row>
    <row r="5" spans="1:33" ht="12.75">
      <c r="A5" s="3" t="s">
        <v>28</v>
      </c>
      <c r="B5" s="3" t="s">
        <v>3</v>
      </c>
      <c r="C5" s="3" t="s">
        <v>22</v>
      </c>
      <c r="D5" s="3" t="s">
        <v>18</v>
      </c>
      <c r="E5" s="3" t="s">
        <v>25</v>
      </c>
      <c r="F5" s="3" t="s">
        <v>16</v>
      </c>
      <c r="G5" s="3" t="s">
        <v>5</v>
      </c>
      <c r="H5" s="3" t="s">
        <v>9</v>
      </c>
      <c r="I5" s="3" t="s">
        <v>18</v>
      </c>
      <c r="J5" s="3" t="s">
        <v>5</v>
      </c>
      <c r="K5" s="3" t="s">
        <v>9</v>
      </c>
      <c r="L5" s="3" t="s">
        <v>18</v>
      </c>
      <c r="M5" s="3" t="s">
        <v>5</v>
      </c>
      <c r="N5" s="3" t="s">
        <v>9</v>
      </c>
      <c r="O5" s="3" t="s">
        <v>18</v>
      </c>
      <c r="P5" s="3" t="s">
        <v>5</v>
      </c>
      <c r="Q5" s="3" t="s">
        <v>9</v>
      </c>
      <c r="R5" s="3" t="s">
        <v>18</v>
      </c>
      <c r="S5" s="3" t="s">
        <v>5</v>
      </c>
      <c r="T5" s="3" t="s">
        <v>9</v>
      </c>
      <c r="U5" s="3" t="s">
        <v>18</v>
      </c>
      <c r="V5" s="3" t="s">
        <v>5</v>
      </c>
      <c r="W5" s="3" t="s">
        <v>9</v>
      </c>
      <c r="X5" s="3" t="s">
        <v>18</v>
      </c>
      <c r="Y5" s="3" t="s">
        <v>5</v>
      </c>
      <c r="Z5" s="3" t="s">
        <v>9</v>
      </c>
      <c r="AA5" s="3" t="s">
        <v>18</v>
      </c>
      <c r="AB5" s="3" t="s">
        <v>5</v>
      </c>
      <c r="AC5" s="3" t="s">
        <v>9</v>
      </c>
      <c r="AD5" s="3" t="s">
        <v>18</v>
      </c>
      <c r="AE5" s="3" t="s">
        <v>5</v>
      </c>
      <c r="AF5" s="3" t="s">
        <v>9</v>
      </c>
      <c r="AG5" s="3" t="s">
        <v>18</v>
      </c>
    </row>
    <row r="6" spans="1:33" ht="12.75">
      <c r="A6" s="2" t="s">
        <v>20</v>
      </c>
      <c r="B6" s="4">
        <v>12000</v>
      </c>
      <c r="C6" s="5">
        <f>200*0.8</f>
        <v>160</v>
      </c>
      <c r="D6" s="5">
        <f>ROUNDUP(B6/C6,0)</f>
        <v>75</v>
      </c>
      <c r="E6" s="6">
        <f>D6/250</f>
        <v>0.3</v>
      </c>
      <c r="F6" s="4">
        <v>5</v>
      </c>
      <c r="G6" s="4">
        <v>155</v>
      </c>
      <c r="H6" s="4">
        <f>$E6*$F6*G6</f>
        <v>232.5</v>
      </c>
      <c r="I6" s="4">
        <f>G6*$E6</f>
        <v>46.5</v>
      </c>
      <c r="J6" s="4">
        <f>G6+$G6</f>
        <v>310</v>
      </c>
      <c r="K6" s="4">
        <f>$E6*$F6*J6</f>
        <v>465</v>
      </c>
      <c r="L6" s="4">
        <f>J6*$E6</f>
        <v>93</v>
      </c>
      <c r="M6" s="4">
        <f>J6+$G6</f>
        <v>465</v>
      </c>
      <c r="N6" s="4">
        <f>$E6*$F6*M6</f>
        <v>697.5</v>
      </c>
      <c r="O6" s="4">
        <f>M6*$E6</f>
        <v>139.5</v>
      </c>
      <c r="P6" s="4">
        <f>M6+$G6</f>
        <v>620</v>
      </c>
      <c r="Q6" s="4">
        <f>$E6*$F6*P6</f>
        <v>930</v>
      </c>
      <c r="R6" s="4">
        <f>P6*$E6</f>
        <v>186</v>
      </c>
      <c r="S6" s="4">
        <f>P6+$G6</f>
        <v>775</v>
      </c>
      <c r="T6" s="4">
        <f>$E6*$F6*S6</f>
        <v>1162.5</v>
      </c>
      <c r="U6" s="4">
        <f>S6*$E6</f>
        <v>232.5</v>
      </c>
      <c r="V6" s="4">
        <f>S6+$G6</f>
        <v>930</v>
      </c>
      <c r="W6" s="4">
        <f>$E6*$F6*V6</f>
        <v>1395</v>
      </c>
      <c r="X6" s="4">
        <f>V6*$E6</f>
        <v>279</v>
      </c>
      <c r="Y6" s="4">
        <f>V6+$G6</f>
        <v>1085</v>
      </c>
      <c r="Z6" s="4">
        <f>$E6*$F6*Y6</f>
        <v>1627.5</v>
      </c>
      <c r="AA6" s="4">
        <f>Y6*$E6</f>
        <v>325.5</v>
      </c>
      <c r="AB6" s="4">
        <f>Y6+$G6</f>
        <v>1240</v>
      </c>
      <c r="AC6" s="4">
        <f>$E6*$F6*AB6</f>
        <v>1860</v>
      </c>
      <c r="AD6" s="4">
        <f>AB6*$E6</f>
        <v>372</v>
      </c>
      <c r="AE6" s="4">
        <f>AB6+$G6</f>
        <v>1395</v>
      </c>
      <c r="AF6" s="4">
        <f>$E6*$F6*AE6</f>
        <v>2092.5</v>
      </c>
      <c r="AG6" s="4">
        <f>AE6*$E6</f>
        <v>418.5</v>
      </c>
    </row>
    <row r="7" spans="1:33" ht="12.75">
      <c r="A7" s="2" t="s">
        <v>21</v>
      </c>
      <c r="B7" s="4">
        <v>10000</v>
      </c>
      <c r="C7" s="5">
        <f>200*0.8</f>
        <v>160</v>
      </c>
      <c r="D7" s="5">
        <f>ROUNDUP(B7/C7,0)</f>
        <v>63</v>
      </c>
      <c r="E7" s="6">
        <f>D7/250</f>
        <v>0.252</v>
      </c>
      <c r="F7" s="4">
        <v>5</v>
      </c>
      <c r="G7" s="4">
        <v>540</v>
      </c>
      <c r="H7" s="4">
        <f>$E7*$F7*G7</f>
        <v>680.4</v>
      </c>
      <c r="I7" s="4">
        <f>G7*$E7</f>
        <v>136.08</v>
      </c>
      <c r="J7" s="4">
        <f>G7+$G7</f>
        <v>1080</v>
      </c>
      <c r="K7" s="4">
        <f>$E7*$F7*J7</f>
        <v>1360.8</v>
      </c>
      <c r="L7" s="4">
        <f>J7*$E7</f>
        <v>272.16</v>
      </c>
      <c r="M7" s="4">
        <f>J7+$G7</f>
        <v>1620</v>
      </c>
      <c r="N7" s="4">
        <f>$E7*$F7*M7</f>
        <v>2041.2</v>
      </c>
      <c r="O7" s="4">
        <f>M7*$E7</f>
        <v>408.24</v>
      </c>
      <c r="P7" s="4">
        <f>M7+$G7</f>
        <v>2160</v>
      </c>
      <c r="Q7" s="4">
        <f>$E7*$F7*P7</f>
        <v>2721.6</v>
      </c>
      <c r="R7" s="4">
        <f>P7*$E7</f>
        <v>544.32</v>
      </c>
      <c r="S7" s="4">
        <f>P7+$G7</f>
        <v>2700</v>
      </c>
      <c r="T7" s="4">
        <f>$E7*$F7*S7</f>
        <v>3402</v>
      </c>
      <c r="U7" s="4">
        <f>S7*$E7</f>
        <v>680.4</v>
      </c>
      <c r="V7" s="4">
        <f>S7+$G7</f>
        <v>3240</v>
      </c>
      <c r="W7" s="4">
        <f>$E7*$F7*V7</f>
        <v>4082.4</v>
      </c>
      <c r="X7" s="4">
        <f>V7*$E7</f>
        <v>816.48</v>
      </c>
      <c r="Y7" s="4">
        <f>V7+$G7</f>
        <v>3780</v>
      </c>
      <c r="Z7" s="4">
        <f>$E7*$F7*Y7</f>
        <v>4762.8</v>
      </c>
      <c r="AA7" s="4">
        <f>Y7*$E7</f>
        <v>952.5600000000001</v>
      </c>
      <c r="AB7" s="4">
        <f>Y7+$G7</f>
        <v>4320</v>
      </c>
      <c r="AC7" s="4">
        <f>$E7*$F7*AB7</f>
        <v>5443.2</v>
      </c>
      <c r="AD7" s="4">
        <f>AB7*$E7</f>
        <v>1088.64</v>
      </c>
      <c r="AE7" s="4">
        <f>AB7+$G7</f>
        <v>4860</v>
      </c>
      <c r="AF7" s="4">
        <f>$E7*$F7*AE7</f>
        <v>6123.6</v>
      </c>
      <c r="AG7" s="4">
        <f>AE7*$E7</f>
        <v>1224.72</v>
      </c>
    </row>
    <row r="8" spans="1:33" ht="12.75">
      <c r="A8" s="2" t="s">
        <v>2</v>
      </c>
      <c r="B8" s="4">
        <v>10000</v>
      </c>
      <c r="C8" s="5">
        <f>150*0.8</f>
        <v>120</v>
      </c>
      <c r="D8" s="5">
        <f>ROUNDUP(B8/C8,0)</f>
        <v>84</v>
      </c>
      <c r="E8" s="6">
        <f>D8/250</f>
        <v>0.336</v>
      </c>
      <c r="F8" s="4">
        <v>5</v>
      </c>
      <c r="G8" s="4">
        <v>1460</v>
      </c>
      <c r="H8" s="4">
        <f>$E8*$F8*G8</f>
        <v>2452.8</v>
      </c>
      <c r="I8" s="4">
        <f>G8*$E8</f>
        <v>490.56</v>
      </c>
      <c r="J8" s="4">
        <f>G8+$G8</f>
        <v>2920</v>
      </c>
      <c r="K8" s="4">
        <f>$E8*$F8*J8</f>
        <v>4905.6</v>
      </c>
      <c r="L8" s="4">
        <f>J8*$E8</f>
        <v>981.12</v>
      </c>
      <c r="M8" s="4">
        <f>J8+$G8</f>
        <v>4380</v>
      </c>
      <c r="N8" s="4">
        <f>$E8*$F8*M8</f>
        <v>7358.400000000001</v>
      </c>
      <c r="O8" s="4">
        <f>M8*$E8</f>
        <v>1471.68</v>
      </c>
      <c r="P8" s="4">
        <f>M8+$G8</f>
        <v>5840</v>
      </c>
      <c r="Q8" s="4">
        <f>$E8*$F8*P8</f>
        <v>9811.2</v>
      </c>
      <c r="R8" s="4">
        <f>P8*$E8</f>
        <v>1962.24</v>
      </c>
      <c r="S8" s="4">
        <f>P8+$G8</f>
        <v>7300</v>
      </c>
      <c r="T8" s="4">
        <f>$E8*$F8*S8</f>
        <v>12264.000000000002</v>
      </c>
      <c r="U8" s="4">
        <f>S8*$E8</f>
        <v>2452.8</v>
      </c>
      <c r="V8" s="4">
        <f>S8+$G8</f>
        <v>8760</v>
      </c>
      <c r="W8" s="4">
        <f>$E8*$F8*V8</f>
        <v>14716.800000000001</v>
      </c>
      <c r="X8" s="4">
        <f>V8*$E8</f>
        <v>2943.36</v>
      </c>
      <c r="Y8" s="4">
        <f>V8+$G8</f>
        <v>10220</v>
      </c>
      <c r="Z8" s="4">
        <f>$E8*$F8*Y8</f>
        <v>17169.600000000002</v>
      </c>
      <c r="AA8" s="4">
        <f>Y8*$E8</f>
        <v>3433.92</v>
      </c>
      <c r="AB8" s="4">
        <f>Y8+$G8</f>
        <v>11680</v>
      </c>
      <c r="AC8" s="4">
        <f>$E8*$F8*AB8</f>
        <v>19622.4</v>
      </c>
      <c r="AD8" s="4">
        <f>AB8*$E8</f>
        <v>3924.48</v>
      </c>
      <c r="AE8" s="4">
        <f>AB8+$G8</f>
        <v>13140</v>
      </c>
      <c r="AF8" s="4">
        <f>$E8*$F8*AE8</f>
        <v>22075.2</v>
      </c>
      <c r="AG8" s="4">
        <f>AE8*$E8</f>
        <v>4415.04</v>
      </c>
    </row>
    <row r="9" spans="1:33" ht="12.75">
      <c r="A9" s="1" t="s">
        <v>11</v>
      </c>
      <c r="B9" s="1"/>
      <c r="C9" s="1"/>
      <c r="D9" s="1"/>
      <c r="E9" s="1"/>
      <c r="G9" s="7">
        <f aca="true" t="shared" si="0" ref="G9:AG9">SUM(G6:G8)</f>
        <v>2155</v>
      </c>
      <c r="H9" s="7">
        <f t="shared" si="0"/>
        <v>3365.7000000000003</v>
      </c>
      <c r="I9" s="7">
        <f t="shared" si="0"/>
        <v>673.14</v>
      </c>
      <c r="J9" s="7">
        <f t="shared" si="0"/>
        <v>4310</v>
      </c>
      <c r="K9" s="7">
        <f t="shared" si="0"/>
        <v>6731.400000000001</v>
      </c>
      <c r="L9" s="7">
        <f t="shared" si="0"/>
        <v>1346.28</v>
      </c>
      <c r="M9" s="7">
        <f t="shared" si="0"/>
        <v>6465</v>
      </c>
      <c r="N9" s="7">
        <f t="shared" si="0"/>
        <v>10097.1</v>
      </c>
      <c r="O9" s="7">
        <f t="shared" si="0"/>
        <v>2019.42</v>
      </c>
      <c r="P9" s="7">
        <f t="shared" si="0"/>
        <v>8620</v>
      </c>
      <c r="Q9" s="7">
        <f t="shared" si="0"/>
        <v>13462.800000000001</v>
      </c>
      <c r="R9" s="7">
        <f t="shared" si="0"/>
        <v>2692.56</v>
      </c>
      <c r="S9" s="7">
        <f t="shared" si="0"/>
        <v>10775</v>
      </c>
      <c r="T9" s="7">
        <f t="shared" si="0"/>
        <v>16828.5</v>
      </c>
      <c r="U9" s="7">
        <f t="shared" si="0"/>
        <v>3365.7000000000003</v>
      </c>
      <c r="V9" s="7">
        <f t="shared" si="0"/>
        <v>12930</v>
      </c>
      <c r="W9" s="7">
        <f t="shared" si="0"/>
        <v>20194.2</v>
      </c>
      <c r="X9" s="7">
        <f t="shared" si="0"/>
        <v>4038.84</v>
      </c>
      <c r="Y9" s="7">
        <f t="shared" si="0"/>
        <v>15085</v>
      </c>
      <c r="Z9" s="7">
        <f t="shared" si="0"/>
        <v>23559.9</v>
      </c>
      <c r="AA9" s="7">
        <f t="shared" si="0"/>
        <v>4711.98</v>
      </c>
      <c r="AB9" s="7">
        <f t="shared" si="0"/>
        <v>17240</v>
      </c>
      <c r="AC9" s="7">
        <f t="shared" si="0"/>
        <v>26925.600000000002</v>
      </c>
      <c r="AD9" s="7">
        <f t="shared" si="0"/>
        <v>5385.12</v>
      </c>
      <c r="AE9" s="7">
        <f t="shared" si="0"/>
        <v>19395</v>
      </c>
      <c r="AF9" s="7">
        <f t="shared" si="0"/>
        <v>30291.300000000003</v>
      </c>
      <c r="AG9" s="7">
        <f t="shared" si="0"/>
        <v>6058.26</v>
      </c>
    </row>
    <row r="11" s="9" customFormat="1" ht="12.75">
      <c r="A11" s="8" t="s">
        <v>23</v>
      </c>
    </row>
    <row r="13" ht="12.75">
      <c r="A13" s="1" t="s">
        <v>0</v>
      </c>
    </row>
    <row r="14" spans="2:5" ht="12.75">
      <c r="B14" s="12" t="s">
        <v>6</v>
      </c>
      <c r="C14" s="12"/>
      <c r="D14" s="12" t="s">
        <v>7</v>
      </c>
      <c r="E14" s="12"/>
    </row>
    <row r="15" spans="2:5" ht="12.75">
      <c r="B15" s="5" t="s">
        <v>12</v>
      </c>
      <c r="C15" s="5" t="s">
        <v>8</v>
      </c>
      <c r="D15" s="5" t="s">
        <v>12</v>
      </c>
      <c r="E15" s="5" t="s">
        <v>8</v>
      </c>
    </row>
    <row r="16" spans="1:5" ht="12.75">
      <c r="A16" s="2" t="s">
        <v>1</v>
      </c>
      <c r="B16" s="10">
        <v>2</v>
      </c>
      <c r="C16" s="6">
        <f>B16*$A$19</f>
        <v>5.2</v>
      </c>
      <c r="D16" s="6">
        <v>0.031</v>
      </c>
      <c r="E16" s="6">
        <f>D16*$A$19</f>
        <v>0.0806</v>
      </c>
    </row>
    <row r="17" spans="1:5" ht="12.75">
      <c r="A17" s="2" t="s">
        <v>2</v>
      </c>
      <c r="B17" s="10">
        <v>2</v>
      </c>
      <c r="C17" s="6">
        <f>B17*$A$19</f>
        <v>5.2</v>
      </c>
      <c r="D17" s="6">
        <v>0.031</v>
      </c>
      <c r="E17" s="6">
        <f>D17*$A$19</f>
        <v>0.0806</v>
      </c>
    </row>
    <row r="19" spans="1:2" ht="12.75">
      <c r="A19" s="2">
        <v>2.6</v>
      </c>
      <c r="B19" s="2" t="s">
        <v>13</v>
      </c>
    </row>
    <row r="22" spans="1:27" ht="12.75">
      <c r="A22" s="1" t="s">
        <v>29</v>
      </c>
      <c r="B22" s="12">
        <v>2002</v>
      </c>
      <c r="C22" s="12"/>
      <c r="E22" s="12">
        <f>B22+1</f>
        <v>2003</v>
      </c>
      <c r="F22" s="12"/>
      <c r="H22" s="12">
        <f>E22+1</f>
        <v>2004</v>
      </c>
      <c r="I22" s="12"/>
      <c r="K22" s="12">
        <f>H22+1</f>
        <v>2005</v>
      </c>
      <c r="L22" s="12"/>
      <c r="N22" s="12">
        <f>K22+1</f>
        <v>2006</v>
      </c>
      <c r="O22" s="12"/>
      <c r="Q22" s="12">
        <f>N22+1</f>
        <v>2007</v>
      </c>
      <c r="R22" s="12"/>
      <c r="T22" s="12">
        <f>Q22+1</f>
        <v>2008</v>
      </c>
      <c r="U22" s="12"/>
      <c r="W22" s="12">
        <f>T22+1</f>
        <v>2009</v>
      </c>
      <c r="X22" s="12"/>
      <c r="Z22" s="12">
        <f>W22+1</f>
        <v>2010</v>
      </c>
      <c r="AA22" s="12"/>
    </row>
    <row r="23" spans="2:27" ht="12.75">
      <c r="B23" s="3" t="s">
        <v>6</v>
      </c>
      <c r="C23" s="3" t="s">
        <v>7</v>
      </c>
      <c r="E23" s="3" t="s">
        <v>6</v>
      </c>
      <c r="F23" s="3" t="s">
        <v>7</v>
      </c>
      <c r="H23" s="3" t="s">
        <v>6</v>
      </c>
      <c r="I23" s="3" t="s">
        <v>7</v>
      </c>
      <c r="K23" s="3" t="s">
        <v>6</v>
      </c>
      <c r="L23" s="3" t="s">
        <v>7</v>
      </c>
      <c r="N23" s="3" t="s">
        <v>6</v>
      </c>
      <c r="O23" s="3" t="s">
        <v>7</v>
      </c>
      <c r="Q23" s="3" t="s">
        <v>6</v>
      </c>
      <c r="R23" s="3" t="s">
        <v>7</v>
      </c>
      <c r="T23" s="3" t="s">
        <v>6</v>
      </c>
      <c r="U23" s="3" t="s">
        <v>7</v>
      </c>
      <c r="W23" s="3" t="s">
        <v>6</v>
      </c>
      <c r="X23" s="3" t="s">
        <v>7</v>
      </c>
      <c r="Z23" s="3" t="s">
        <v>6</v>
      </c>
      <c r="AA23" s="3" t="s">
        <v>7</v>
      </c>
    </row>
    <row r="24" spans="2:27" ht="12.75">
      <c r="B24" s="5" t="s">
        <v>10</v>
      </c>
      <c r="C24" s="5" t="s">
        <v>10</v>
      </c>
      <c r="E24" s="5" t="s">
        <v>10</v>
      </c>
      <c r="F24" s="5" t="s">
        <v>10</v>
      </c>
      <c r="H24" s="5" t="s">
        <v>10</v>
      </c>
      <c r="I24" s="5" t="s">
        <v>10</v>
      </c>
      <c r="K24" s="5" t="s">
        <v>10</v>
      </c>
      <c r="L24" s="5" t="s">
        <v>10</v>
      </c>
      <c r="N24" s="5" t="s">
        <v>10</v>
      </c>
      <c r="O24" s="5" t="s">
        <v>10</v>
      </c>
      <c r="Q24" s="5" t="s">
        <v>10</v>
      </c>
      <c r="R24" s="5" t="s">
        <v>10</v>
      </c>
      <c r="T24" s="5" t="s">
        <v>10</v>
      </c>
      <c r="U24" s="5" t="s">
        <v>10</v>
      </c>
      <c r="W24" s="5" t="s">
        <v>10</v>
      </c>
      <c r="X24" s="5" t="s">
        <v>10</v>
      </c>
      <c r="Z24" s="5" t="s">
        <v>10</v>
      </c>
      <c r="AA24" s="5" t="s">
        <v>10</v>
      </c>
    </row>
    <row r="25" spans="1:27" ht="12.75">
      <c r="A25" s="2" t="s">
        <v>20</v>
      </c>
      <c r="B25" s="4">
        <f>$C16*H6/453.6</f>
        <v>2.6653439153439153</v>
      </c>
      <c r="C25" s="4">
        <f>$E16*H6/453.6</f>
        <v>0.04131283068783068</v>
      </c>
      <c r="E25" s="4">
        <f>$C16*K6/453.6</f>
        <v>5.330687830687831</v>
      </c>
      <c r="F25" s="4">
        <f>$E16*K6/453.6</f>
        <v>0.08262566137566137</v>
      </c>
      <c r="H25" s="4">
        <f>$C16*N6/453.6</f>
        <v>7.996031746031746</v>
      </c>
      <c r="I25" s="4">
        <f>$E16*N6/453.6</f>
        <v>0.12393849206349207</v>
      </c>
      <c r="K25" s="4">
        <f>$C16*Q6/453.6</f>
        <v>10.661375661375661</v>
      </c>
      <c r="L25" s="4">
        <f>$E16*Q6/453.6</f>
        <v>0.16525132275132273</v>
      </c>
      <c r="N25" s="4">
        <f>$C16*T6/453.6</f>
        <v>13.326719576719576</v>
      </c>
      <c r="O25" s="4">
        <f>$E16*T6/453.6</f>
        <v>0.20656415343915344</v>
      </c>
      <c r="Q25" s="4">
        <f>$C16*W6/453.6</f>
        <v>15.992063492063492</v>
      </c>
      <c r="R25" s="4">
        <f>$E16*W6/453.6</f>
        <v>0.24787698412698414</v>
      </c>
      <c r="T25" s="4">
        <f>$C16*Z6/453.6</f>
        <v>18.657407407407405</v>
      </c>
      <c r="U25" s="4">
        <f>$E16*Z6/453.6</f>
        <v>0.2891898148148148</v>
      </c>
      <c r="W25" s="4">
        <f>$C16*AC6/453.6</f>
        <v>21.322751322751323</v>
      </c>
      <c r="X25" s="4">
        <f>$E16*AC6/453.6</f>
        <v>0.33050264550264546</v>
      </c>
      <c r="Z25" s="4">
        <f>$C16*AF6/453.6</f>
        <v>23.988095238095237</v>
      </c>
      <c r="AA25" s="4">
        <f>$E16*AF6/453.6</f>
        <v>0.3718154761904762</v>
      </c>
    </row>
    <row r="26" spans="1:27" ht="12.75">
      <c r="A26" s="2" t="s">
        <v>21</v>
      </c>
      <c r="B26" s="4">
        <f>$C16*H7/453.6</f>
        <v>7.8</v>
      </c>
      <c r="C26" s="4">
        <f>$E16*H7/453.6</f>
        <v>0.1209</v>
      </c>
      <c r="E26" s="4">
        <f>$C16*K7/453.6</f>
        <v>15.6</v>
      </c>
      <c r="F26" s="4">
        <f>$E16*K7/453.6</f>
        <v>0.2418</v>
      </c>
      <c r="H26" s="4">
        <f>$C16*N7/453.6</f>
        <v>23.4</v>
      </c>
      <c r="I26" s="4">
        <f>$E16*N7/453.6</f>
        <v>0.3627</v>
      </c>
      <c r="K26" s="4">
        <f>$C16*Q7/453.6</f>
        <v>31.2</v>
      </c>
      <c r="L26" s="4">
        <f>$E16*Q7/453.6</f>
        <v>0.4836</v>
      </c>
      <c r="N26" s="4">
        <f>$C16*T7/453.6</f>
        <v>39</v>
      </c>
      <c r="O26" s="4">
        <f>$E16*T7/453.6</f>
        <v>0.6045</v>
      </c>
      <c r="Q26" s="4">
        <f>$C16*W7/453.6</f>
        <v>46.8</v>
      </c>
      <c r="R26" s="4">
        <f>$E16*W7/453.6</f>
        <v>0.7254</v>
      </c>
      <c r="T26" s="4">
        <f>$C16*Z7/453.6</f>
        <v>54.6</v>
      </c>
      <c r="U26" s="4">
        <f>$E16*Z7/453.6</f>
        <v>0.8462999999999999</v>
      </c>
      <c r="W26" s="4">
        <f>$C16*AC7/453.6</f>
        <v>62.4</v>
      </c>
      <c r="X26" s="4">
        <f>$E16*AC7/453.6</f>
        <v>0.9672</v>
      </c>
      <c r="Z26" s="4">
        <f>$C16*AF7/453.6</f>
        <v>70.2</v>
      </c>
      <c r="AA26" s="4">
        <f>$E16*AF7/453.6</f>
        <v>1.0881</v>
      </c>
    </row>
    <row r="27" spans="1:27" ht="12.75">
      <c r="A27" s="2" t="s">
        <v>2</v>
      </c>
      <c r="B27" s="4">
        <f>$C17*H8/453.6</f>
        <v>28.11851851851852</v>
      </c>
      <c r="C27" s="4">
        <f>$E17*H8/453.6</f>
        <v>0.4358370370370371</v>
      </c>
      <c r="E27" s="4">
        <f>$C17*K8/453.6</f>
        <v>56.23703703703704</v>
      </c>
      <c r="F27" s="4">
        <f>$E17*K8/453.6</f>
        <v>0.8716740740740742</v>
      </c>
      <c r="H27" s="4">
        <f>$C17*N8/453.6</f>
        <v>84.35555555555557</v>
      </c>
      <c r="I27" s="4">
        <f>$E17*N8/453.6</f>
        <v>1.3075111111111113</v>
      </c>
      <c r="K27" s="4">
        <f>$C17*Q8/453.6</f>
        <v>112.47407407407408</v>
      </c>
      <c r="L27" s="4">
        <f>$E17*Q8/453.6</f>
        <v>1.7433481481481483</v>
      </c>
      <c r="N27" s="4">
        <f>$C17*T8/453.6</f>
        <v>140.5925925925926</v>
      </c>
      <c r="O27" s="4">
        <f>$E17*T8/453.6</f>
        <v>2.1791851851851853</v>
      </c>
      <c r="Q27" s="4">
        <f>$C17*W8/453.6</f>
        <v>168.71111111111114</v>
      </c>
      <c r="R27" s="4">
        <f>$E17*W8/453.6</f>
        <v>2.6150222222222226</v>
      </c>
      <c r="T27" s="4">
        <f>$C17*Z8/453.6</f>
        <v>196.82962962962964</v>
      </c>
      <c r="U27" s="4">
        <f>$E17*Z8/453.6</f>
        <v>3.05085925925926</v>
      </c>
      <c r="W27" s="4">
        <f>$C17*AC8/453.6</f>
        <v>224.94814814814816</v>
      </c>
      <c r="X27" s="4">
        <f>$E17*AC8/453.6</f>
        <v>3.4866962962962966</v>
      </c>
      <c r="Z27" s="4">
        <f>$C17*AF8/453.6</f>
        <v>253.06666666666666</v>
      </c>
      <c r="AA27" s="4">
        <f>$E17*AF8/453.6</f>
        <v>3.9225333333333334</v>
      </c>
    </row>
    <row r="28" spans="1:27" ht="12.75">
      <c r="A28" s="1" t="s">
        <v>30</v>
      </c>
      <c r="B28" s="7">
        <f>SUM(B25:B27)</f>
        <v>38.583862433862436</v>
      </c>
      <c r="C28" s="7">
        <f>SUM(C25:C27)</f>
        <v>0.5980498677248678</v>
      </c>
      <c r="E28" s="7">
        <f>SUM(E25:E27)</f>
        <v>77.16772486772487</v>
      </c>
      <c r="F28" s="7">
        <f>SUM(F25:F27)</f>
        <v>1.1960997354497356</v>
      </c>
      <c r="H28" s="7">
        <f>SUM(H25:H27)</f>
        <v>115.7515873015873</v>
      </c>
      <c r="I28" s="7">
        <f>SUM(I25:I27)</f>
        <v>1.7941496031746034</v>
      </c>
      <c r="K28" s="7">
        <f>SUM(K25:K27)</f>
        <v>154.33544973544974</v>
      </c>
      <c r="L28" s="7">
        <f>SUM(L25:L27)</f>
        <v>2.392199470899471</v>
      </c>
      <c r="N28" s="7">
        <f>SUM(N25:N27)</f>
        <v>192.91931216931218</v>
      </c>
      <c r="O28" s="7">
        <f>SUM(O25:O27)</f>
        <v>2.9902493386243387</v>
      </c>
      <c r="Q28" s="7">
        <f>SUM(Q25:Q27)</f>
        <v>231.5031746031746</v>
      </c>
      <c r="R28" s="7">
        <f>SUM(R25:R27)</f>
        <v>3.5882992063492067</v>
      </c>
      <c r="T28" s="7">
        <f>SUM(T25:T27)</f>
        <v>270.087037037037</v>
      </c>
      <c r="U28" s="7">
        <f>SUM(U25:U27)</f>
        <v>4.186349074074075</v>
      </c>
      <c r="W28" s="7">
        <f>SUM(W25:W27)</f>
        <v>308.6708994708995</v>
      </c>
      <c r="X28" s="7">
        <f>SUM(X25:X27)</f>
        <v>4.784398941798942</v>
      </c>
      <c r="Z28" s="7">
        <f>SUM(Z25:Z27)</f>
        <v>347.2547619047619</v>
      </c>
      <c r="AA28" s="7">
        <f>SUM(AA25:AA27)</f>
        <v>5.38244880952381</v>
      </c>
    </row>
  </sheetData>
  <sheetProtection/>
  <mergeCells count="20">
    <mergeCell ref="B22:C22"/>
    <mergeCell ref="E22:F22"/>
    <mergeCell ref="H22:I22"/>
    <mergeCell ref="K22:L22"/>
    <mergeCell ref="Z22:AA22"/>
    <mergeCell ref="N22:O22"/>
    <mergeCell ref="Q22:R22"/>
    <mergeCell ref="T22:U22"/>
    <mergeCell ref="W22:X22"/>
    <mergeCell ref="B14:C14"/>
    <mergeCell ref="D14:E14"/>
    <mergeCell ref="M2:O2"/>
    <mergeCell ref="P2:R2"/>
    <mergeCell ref="G2:I2"/>
    <mergeCell ref="J2:L2"/>
    <mergeCell ref="Y2:AA2"/>
    <mergeCell ref="AB2:AD2"/>
    <mergeCell ref="AE2:AG2"/>
    <mergeCell ref="S2:U2"/>
    <mergeCell ref="V2:X2"/>
  </mergeCells>
  <printOptions/>
  <pageMargins left="0.25" right="0.25" top="1" bottom="1" header="0.5" footer="0.5"/>
  <pageSetup fitToWidth="3" horizontalDpi="600" verticalDpi="600" orientation="landscape" r:id="rId1"/>
  <headerFooter alignWithMargins="0">
    <oddFooter>&amp;L&amp;F&amp;A&amp;CPage &amp;P&amp;R&amp;D</oddFooter>
  </headerFooter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C28" sqref="C28"/>
    </sheetView>
  </sheetViews>
  <sheetFormatPr defaultColWidth="9.33203125" defaultRowHeight="12.75"/>
  <cols>
    <col min="1" max="1" width="45.33203125" style="2" customWidth="1"/>
    <col min="2" max="2" width="12.16015625" style="2" customWidth="1"/>
    <col min="3" max="3" width="13.83203125" style="2" customWidth="1"/>
    <col min="4" max="4" width="10.66015625" style="2" customWidth="1"/>
    <col min="5" max="5" width="12.33203125" style="2" customWidth="1"/>
    <col min="6" max="6" width="9.83203125" style="2" customWidth="1"/>
    <col min="7" max="7" width="8.83203125" style="2" customWidth="1"/>
    <col min="8" max="8" width="10.33203125" style="2" customWidth="1"/>
    <col min="9" max="9" width="10.66015625" style="2" customWidth="1"/>
    <col min="10" max="10" width="8.83203125" style="2" customWidth="1"/>
    <col min="11" max="11" width="10.33203125" style="2" customWidth="1"/>
    <col min="12" max="12" width="10.66015625" style="2" customWidth="1"/>
    <col min="13" max="13" width="8.83203125" style="2" customWidth="1"/>
    <col min="14" max="14" width="10.33203125" style="2" customWidth="1"/>
    <col min="15" max="15" width="10.66015625" style="2" customWidth="1"/>
    <col min="16" max="16" width="8.83203125" style="2" customWidth="1"/>
    <col min="17" max="17" width="10.33203125" style="2" customWidth="1"/>
    <col min="18" max="18" width="10.66015625" style="2" customWidth="1"/>
    <col min="19" max="19" width="8.83203125" style="2" customWidth="1"/>
    <col min="20" max="20" width="10.33203125" style="2" customWidth="1"/>
    <col min="21" max="21" width="10.66015625" style="2" customWidth="1"/>
    <col min="22" max="22" width="8.83203125" style="2" customWidth="1"/>
    <col min="23" max="23" width="10.33203125" style="2" customWidth="1"/>
    <col min="24" max="24" width="10.66015625" style="2" customWidth="1"/>
    <col min="25" max="25" width="8.83203125" style="2" customWidth="1"/>
    <col min="26" max="26" width="10.33203125" style="2" customWidth="1"/>
    <col min="27" max="27" width="10.66015625" style="2" customWidth="1"/>
    <col min="28" max="28" width="8.83203125" style="2" customWidth="1"/>
    <col min="29" max="29" width="10.33203125" style="2" customWidth="1"/>
    <col min="30" max="30" width="10.66015625" style="2" customWidth="1"/>
    <col min="31" max="31" width="8.83203125" style="2" customWidth="1"/>
    <col min="32" max="32" width="10.33203125" style="2" customWidth="1"/>
    <col min="33" max="33" width="10.66015625" style="2" customWidth="1"/>
    <col min="34" max="16384" width="9.33203125" style="2" customWidth="1"/>
  </cols>
  <sheetData>
    <row r="1" ht="15">
      <c r="A1" s="11" t="s">
        <v>33</v>
      </c>
    </row>
    <row r="2" spans="1:33" ht="12.75">
      <c r="A2" s="1"/>
      <c r="G2" s="12">
        <v>2002</v>
      </c>
      <c r="H2" s="12"/>
      <c r="I2" s="12"/>
      <c r="J2" s="12">
        <f>+G2+1</f>
        <v>2003</v>
      </c>
      <c r="K2" s="12"/>
      <c r="L2" s="12"/>
      <c r="M2" s="12">
        <f>+J2+1</f>
        <v>2004</v>
      </c>
      <c r="N2" s="12"/>
      <c r="O2" s="12"/>
      <c r="P2" s="12">
        <f>+M2+1</f>
        <v>2005</v>
      </c>
      <c r="Q2" s="12"/>
      <c r="R2" s="12"/>
      <c r="S2" s="12">
        <f>+P2+1</f>
        <v>2006</v>
      </c>
      <c r="T2" s="12"/>
      <c r="U2" s="12"/>
      <c r="V2" s="12">
        <f>+S2+1</f>
        <v>2007</v>
      </c>
      <c r="W2" s="12"/>
      <c r="X2" s="12"/>
      <c r="Y2" s="12">
        <f>+V2+1</f>
        <v>2008</v>
      </c>
      <c r="Z2" s="12"/>
      <c r="AA2" s="12"/>
      <c r="AB2" s="12">
        <f>+Y2+1</f>
        <v>2009</v>
      </c>
      <c r="AC2" s="12"/>
      <c r="AD2" s="12"/>
      <c r="AE2" s="12">
        <f>+AB2+1</f>
        <v>2010</v>
      </c>
      <c r="AF2" s="12"/>
      <c r="AG2" s="12"/>
    </row>
    <row r="3" spans="1:33" ht="12.75">
      <c r="A3" s="1"/>
      <c r="E3" s="3" t="s">
        <v>19</v>
      </c>
      <c r="I3" s="3" t="s">
        <v>26</v>
      </c>
      <c r="L3" s="3" t="s">
        <v>26</v>
      </c>
      <c r="O3" s="3" t="s">
        <v>26</v>
      </c>
      <c r="R3" s="3" t="s">
        <v>26</v>
      </c>
      <c r="U3" s="3" t="s">
        <v>26</v>
      </c>
      <c r="X3" s="3" t="s">
        <v>26</v>
      </c>
      <c r="AA3" s="3" t="s">
        <v>26</v>
      </c>
      <c r="AD3" s="3" t="s">
        <v>26</v>
      </c>
      <c r="AG3" s="3" t="s">
        <v>26</v>
      </c>
    </row>
    <row r="4" spans="2:33" ht="12.75">
      <c r="B4" s="3" t="s">
        <v>14</v>
      </c>
      <c r="C4" s="3" t="s">
        <v>15</v>
      </c>
      <c r="D4" s="3" t="s">
        <v>17</v>
      </c>
      <c r="E4" s="3" t="s">
        <v>18</v>
      </c>
      <c r="F4" s="3" t="s">
        <v>24</v>
      </c>
      <c r="G4" s="3" t="s">
        <v>4</v>
      </c>
      <c r="H4" s="3"/>
      <c r="I4" s="3" t="s">
        <v>27</v>
      </c>
      <c r="J4" s="3" t="s">
        <v>4</v>
      </c>
      <c r="K4" s="3"/>
      <c r="L4" s="3" t="s">
        <v>27</v>
      </c>
      <c r="M4" s="3" t="s">
        <v>4</v>
      </c>
      <c r="N4" s="3"/>
      <c r="O4" s="3" t="s">
        <v>27</v>
      </c>
      <c r="P4" s="3" t="s">
        <v>4</v>
      </c>
      <c r="Q4" s="3"/>
      <c r="R4" s="3" t="s">
        <v>27</v>
      </c>
      <c r="S4" s="3" t="s">
        <v>4</v>
      </c>
      <c r="T4" s="3"/>
      <c r="U4" s="3" t="s">
        <v>27</v>
      </c>
      <c r="V4" s="3" t="s">
        <v>4</v>
      </c>
      <c r="W4" s="3"/>
      <c r="X4" s="3" t="s">
        <v>27</v>
      </c>
      <c r="Y4" s="3" t="s">
        <v>4</v>
      </c>
      <c r="Z4" s="3"/>
      <c r="AA4" s="3" t="s">
        <v>27</v>
      </c>
      <c r="AB4" s="3" t="s">
        <v>4</v>
      </c>
      <c r="AC4" s="3"/>
      <c r="AD4" s="3" t="s">
        <v>27</v>
      </c>
      <c r="AE4" s="3" t="s">
        <v>4</v>
      </c>
      <c r="AF4" s="3"/>
      <c r="AG4" s="3" t="s">
        <v>27</v>
      </c>
    </row>
    <row r="5" spans="1:33" ht="12.75">
      <c r="A5" s="3" t="s">
        <v>28</v>
      </c>
      <c r="B5" s="3" t="s">
        <v>3</v>
      </c>
      <c r="C5" s="3" t="s">
        <v>22</v>
      </c>
      <c r="D5" s="3" t="s">
        <v>18</v>
      </c>
      <c r="E5" s="3" t="s">
        <v>25</v>
      </c>
      <c r="F5" s="3" t="s">
        <v>16</v>
      </c>
      <c r="G5" s="3" t="s">
        <v>5</v>
      </c>
      <c r="H5" s="3" t="s">
        <v>9</v>
      </c>
      <c r="I5" s="3" t="s">
        <v>18</v>
      </c>
      <c r="J5" s="3" t="s">
        <v>5</v>
      </c>
      <c r="K5" s="3" t="s">
        <v>9</v>
      </c>
      <c r="L5" s="3" t="s">
        <v>18</v>
      </c>
      <c r="M5" s="3" t="s">
        <v>5</v>
      </c>
      <c r="N5" s="3" t="s">
        <v>9</v>
      </c>
      <c r="O5" s="3" t="s">
        <v>18</v>
      </c>
      <c r="P5" s="3" t="s">
        <v>5</v>
      </c>
      <c r="Q5" s="3" t="s">
        <v>9</v>
      </c>
      <c r="R5" s="3" t="s">
        <v>18</v>
      </c>
      <c r="S5" s="3" t="s">
        <v>5</v>
      </c>
      <c r="T5" s="3" t="s">
        <v>9</v>
      </c>
      <c r="U5" s="3" t="s">
        <v>18</v>
      </c>
      <c r="V5" s="3" t="s">
        <v>5</v>
      </c>
      <c r="W5" s="3" t="s">
        <v>9</v>
      </c>
      <c r="X5" s="3" t="s">
        <v>18</v>
      </c>
      <c r="Y5" s="3" t="s">
        <v>5</v>
      </c>
      <c r="Z5" s="3" t="s">
        <v>9</v>
      </c>
      <c r="AA5" s="3" t="s">
        <v>18</v>
      </c>
      <c r="AB5" s="3" t="s">
        <v>5</v>
      </c>
      <c r="AC5" s="3" t="s">
        <v>9</v>
      </c>
      <c r="AD5" s="3" t="s">
        <v>18</v>
      </c>
      <c r="AE5" s="3" t="s">
        <v>5</v>
      </c>
      <c r="AF5" s="3" t="s">
        <v>9</v>
      </c>
      <c r="AG5" s="3" t="s">
        <v>18</v>
      </c>
    </row>
    <row r="6" spans="1:33" ht="12.75">
      <c r="A6" s="2" t="s">
        <v>20</v>
      </c>
      <c r="B6" s="4">
        <v>12000</v>
      </c>
      <c r="C6" s="5">
        <f>200*0.8</f>
        <v>160</v>
      </c>
      <c r="D6" s="5">
        <f>ROUNDUP(B6/C6,0)</f>
        <v>75</v>
      </c>
      <c r="E6" s="6">
        <f>D6/250</f>
        <v>0.3</v>
      </c>
      <c r="F6" s="4">
        <v>5</v>
      </c>
      <c r="G6" s="4">
        <f>270/2</f>
        <v>135</v>
      </c>
      <c r="H6" s="4">
        <f>$E6*$F6*G6</f>
        <v>202.5</v>
      </c>
      <c r="I6" s="4">
        <f>G6*$E6</f>
        <v>40.5</v>
      </c>
      <c r="J6" s="4">
        <f>G6+$G6</f>
        <v>270</v>
      </c>
      <c r="K6" s="4">
        <f>$E6*$F6*J6</f>
        <v>405</v>
      </c>
      <c r="L6" s="4">
        <f>J6*$E6</f>
        <v>81</v>
      </c>
      <c r="M6" s="4">
        <f>J6+$G6*2</f>
        <v>540</v>
      </c>
      <c r="N6" s="4">
        <f>$E6*$F6*M6</f>
        <v>810</v>
      </c>
      <c r="O6" s="4">
        <f>M6*$E6</f>
        <v>162</v>
      </c>
      <c r="P6" s="4">
        <f>M6+$G6*2</f>
        <v>810</v>
      </c>
      <c r="Q6" s="4">
        <f>$E6*$F6*P6</f>
        <v>1215</v>
      </c>
      <c r="R6" s="4">
        <f>P6*$E6</f>
        <v>243</v>
      </c>
      <c r="S6" s="4">
        <f>P6+$G6*2</f>
        <v>1080</v>
      </c>
      <c r="T6" s="4">
        <f>$E6*$F6*S6</f>
        <v>1620</v>
      </c>
      <c r="U6" s="4">
        <f>S6*$E6</f>
        <v>324</v>
      </c>
      <c r="V6" s="4">
        <f>S6+$G6*2</f>
        <v>1350</v>
      </c>
      <c r="W6" s="4">
        <f>$E6*$F6*V6</f>
        <v>2025</v>
      </c>
      <c r="X6" s="4">
        <f>V6*$E6</f>
        <v>405</v>
      </c>
      <c r="Y6" s="4">
        <f>V6+$G6*2</f>
        <v>1620</v>
      </c>
      <c r="Z6" s="4">
        <f>$E6*$F6*Y6</f>
        <v>2430</v>
      </c>
      <c r="AA6" s="4">
        <f>Y6*$E6</f>
        <v>486</v>
      </c>
      <c r="AB6" s="4">
        <f>Y6+$G6*2</f>
        <v>1890</v>
      </c>
      <c r="AC6" s="4">
        <f>$E6*$F6*AB6</f>
        <v>2835</v>
      </c>
      <c r="AD6" s="4">
        <f>AB6*$E6</f>
        <v>567</v>
      </c>
      <c r="AE6" s="4">
        <f>AB6+$G6*2</f>
        <v>2160</v>
      </c>
      <c r="AF6" s="4">
        <f>$E6*$F6*AE6</f>
        <v>3240</v>
      </c>
      <c r="AG6" s="4">
        <f>AE6*$E6</f>
        <v>648</v>
      </c>
    </row>
    <row r="7" spans="1:33" ht="12.75">
      <c r="A7" s="2" t="s">
        <v>21</v>
      </c>
      <c r="B7" s="4">
        <v>10000</v>
      </c>
      <c r="C7" s="5">
        <f>200*0.8</f>
        <v>160</v>
      </c>
      <c r="D7" s="5">
        <f>ROUNDUP(B7/C7,0)</f>
        <v>63</v>
      </c>
      <c r="E7" s="6">
        <f>D7/250</f>
        <v>0.252</v>
      </c>
      <c r="F7" s="4">
        <v>5</v>
      </c>
      <c r="G7" s="4">
        <f>540/2</f>
        <v>270</v>
      </c>
      <c r="H7" s="4">
        <f>$E7*$F7*G7</f>
        <v>340.2</v>
      </c>
      <c r="I7" s="4">
        <f>G7*$E7</f>
        <v>68.04</v>
      </c>
      <c r="J7" s="4">
        <f>G7+$G7</f>
        <v>540</v>
      </c>
      <c r="K7" s="4">
        <f>$E7*$F7*J7</f>
        <v>680.4</v>
      </c>
      <c r="L7" s="4">
        <f>J7*$E7</f>
        <v>136.08</v>
      </c>
      <c r="M7" s="4">
        <f>J7+$G7*2</f>
        <v>1080</v>
      </c>
      <c r="N7" s="4">
        <f>$E7*$F7*M7</f>
        <v>1360.8</v>
      </c>
      <c r="O7" s="4">
        <f>M7*$E7</f>
        <v>272.16</v>
      </c>
      <c r="P7" s="4">
        <f>M7+$G7*2</f>
        <v>1620</v>
      </c>
      <c r="Q7" s="4">
        <f>$E7*$F7*P7</f>
        <v>2041.2</v>
      </c>
      <c r="R7" s="4">
        <f>P7*$E7</f>
        <v>408.24</v>
      </c>
      <c r="S7" s="4">
        <f>P7+$G7*2</f>
        <v>2160</v>
      </c>
      <c r="T7" s="4">
        <f>$E7*$F7*S7</f>
        <v>2721.6</v>
      </c>
      <c r="U7" s="4">
        <f>S7*$E7</f>
        <v>544.32</v>
      </c>
      <c r="V7" s="4">
        <f>S7+$G7*2</f>
        <v>2700</v>
      </c>
      <c r="W7" s="4">
        <f>$E7*$F7*V7</f>
        <v>3402</v>
      </c>
      <c r="X7" s="4">
        <f>V7*$E7</f>
        <v>680.4</v>
      </c>
      <c r="Y7" s="4">
        <f>V7+$G7*2</f>
        <v>3240</v>
      </c>
      <c r="Z7" s="4">
        <f>$E7*$F7*Y7</f>
        <v>4082.4</v>
      </c>
      <c r="AA7" s="4">
        <f>Y7*$E7</f>
        <v>816.48</v>
      </c>
      <c r="AB7" s="4">
        <f>Y7+$G7*2</f>
        <v>3780</v>
      </c>
      <c r="AC7" s="4">
        <f>$E7*$F7*AB7</f>
        <v>4762.8</v>
      </c>
      <c r="AD7" s="4">
        <f>AB7*$E7</f>
        <v>952.5600000000001</v>
      </c>
      <c r="AE7" s="4">
        <f>AB7+$G7*2</f>
        <v>4320</v>
      </c>
      <c r="AF7" s="4">
        <f>$E7*$F7*AE7</f>
        <v>5443.2</v>
      </c>
      <c r="AG7" s="4">
        <f>AE7*$E7</f>
        <v>1088.64</v>
      </c>
    </row>
    <row r="8" spans="1:33" ht="12.75">
      <c r="A8" s="2" t="s">
        <v>2</v>
      </c>
      <c r="B8" s="4">
        <v>10000</v>
      </c>
      <c r="C8" s="5">
        <f>150*0.8</f>
        <v>120</v>
      </c>
      <c r="D8" s="5">
        <f>ROUNDUP(B8/C8,0)</f>
        <v>84</v>
      </c>
      <c r="E8" s="6">
        <f>D8/250</f>
        <v>0.336</v>
      </c>
      <c r="F8" s="4">
        <v>5</v>
      </c>
      <c r="G8" s="4">
        <f>1530/2</f>
        <v>765</v>
      </c>
      <c r="H8" s="4">
        <f>$E8*$F8*G8</f>
        <v>1285.2</v>
      </c>
      <c r="I8" s="4">
        <f>G8*$E8</f>
        <v>257.04</v>
      </c>
      <c r="J8" s="4">
        <f>G8+$G8</f>
        <v>1530</v>
      </c>
      <c r="K8" s="4">
        <f>$E8*$F8*J8</f>
        <v>2570.4</v>
      </c>
      <c r="L8" s="4">
        <f>J8*$E8</f>
        <v>514.08</v>
      </c>
      <c r="M8" s="4">
        <f>J8+$G8*2</f>
        <v>3060</v>
      </c>
      <c r="N8" s="4">
        <f>$E8*$F8*M8</f>
        <v>5140.8</v>
      </c>
      <c r="O8" s="4">
        <f>M8*$E8</f>
        <v>1028.16</v>
      </c>
      <c r="P8" s="4">
        <f>M8+$G8*2</f>
        <v>4590</v>
      </c>
      <c r="Q8" s="4">
        <f>$E8*$F8*P8</f>
        <v>7711.200000000001</v>
      </c>
      <c r="R8" s="4">
        <f>P8*$E8</f>
        <v>1542.24</v>
      </c>
      <c r="S8" s="4">
        <f>P8+$G8*2</f>
        <v>6120</v>
      </c>
      <c r="T8" s="4">
        <f>$E8*$F8*S8</f>
        <v>10281.6</v>
      </c>
      <c r="U8" s="4">
        <f>S8*$E8</f>
        <v>2056.32</v>
      </c>
      <c r="V8" s="4">
        <f>S8+$G8*2</f>
        <v>7650</v>
      </c>
      <c r="W8" s="4">
        <f>$E8*$F8*V8</f>
        <v>12852.000000000002</v>
      </c>
      <c r="X8" s="4">
        <f>V8*$E8</f>
        <v>2570.4</v>
      </c>
      <c r="Y8" s="4">
        <f>V8+$G8*2</f>
        <v>9180</v>
      </c>
      <c r="Z8" s="4">
        <f>$E8*$F8*Y8</f>
        <v>15422.400000000001</v>
      </c>
      <c r="AA8" s="4">
        <f>Y8*$E8</f>
        <v>3084.48</v>
      </c>
      <c r="AB8" s="4">
        <f>Y8+$G8*2</f>
        <v>10710</v>
      </c>
      <c r="AC8" s="4">
        <f>$E8*$F8*AB8</f>
        <v>17992.800000000003</v>
      </c>
      <c r="AD8" s="4">
        <f>AB8*$E8</f>
        <v>3598.5600000000004</v>
      </c>
      <c r="AE8" s="4">
        <f>AB8+$G8*2</f>
        <v>12240</v>
      </c>
      <c r="AF8" s="4">
        <f>$E8*$F8*AE8</f>
        <v>20563.2</v>
      </c>
      <c r="AG8" s="4">
        <f>AE8*$E8</f>
        <v>4112.64</v>
      </c>
    </row>
    <row r="9" spans="1:33" ht="12.75">
      <c r="A9" s="1" t="s">
        <v>11</v>
      </c>
      <c r="B9" s="1"/>
      <c r="C9" s="1"/>
      <c r="D9" s="1"/>
      <c r="E9" s="1"/>
      <c r="G9" s="7">
        <f aca="true" t="shared" si="0" ref="G9:AG9">SUM(G6:G8)</f>
        <v>1170</v>
      </c>
      <c r="H9" s="7">
        <f t="shared" si="0"/>
        <v>1827.9</v>
      </c>
      <c r="I9" s="7">
        <f t="shared" si="0"/>
        <v>365.58000000000004</v>
      </c>
      <c r="J9" s="7">
        <f t="shared" si="0"/>
        <v>2340</v>
      </c>
      <c r="K9" s="7">
        <f t="shared" si="0"/>
        <v>3655.8</v>
      </c>
      <c r="L9" s="7">
        <f t="shared" si="0"/>
        <v>731.1600000000001</v>
      </c>
      <c r="M9" s="7">
        <f t="shared" si="0"/>
        <v>4680</v>
      </c>
      <c r="N9" s="7">
        <f t="shared" si="0"/>
        <v>7311.6</v>
      </c>
      <c r="O9" s="7">
        <f t="shared" si="0"/>
        <v>1462.3200000000002</v>
      </c>
      <c r="P9" s="7">
        <f t="shared" si="0"/>
        <v>7020</v>
      </c>
      <c r="Q9" s="7">
        <f t="shared" si="0"/>
        <v>10967.400000000001</v>
      </c>
      <c r="R9" s="7">
        <f t="shared" si="0"/>
        <v>2193.48</v>
      </c>
      <c r="S9" s="7">
        <f t="shared" si="0"/>
        <v>9360</v>
      </c>
      <c r="T9" s="7">
        <f t="shared" si="0"/>
        <v>14623.2</v>
      </c>
      <c r="U9" s="7">
        <f t="shared" si="0"/>
        <v>2924.6400000000003</v>
      </c>
      <c r="V9" s="7">
        <f t="shared" si="0"/>
        <v>11700</v>
      </c>
      <c r="W9" s="7">
        <f t="shared" si="0"/>
        <v>18279</v>
      </c>
      <c r="X9" s="7">
        <f t="shared" si="0"/>
        <v>3655.8</v>
      </c>
      <c r="Y9" s="7">
        <f t="shared" si="0"/>
        <v>14040</v>
      </c>
      <c r="Z9" s="7">
        <f t="shared" si="0"/>
        <v>21934.800000000003</v>
      </c>
      <c r="AA9" s="7">
        <f t="shared" si="0"/>
        <v>4386.96</v>
      </c>
      <c r="AB9" s="7">
        <f t="shared" si="0"/>
        <v>16380</v>
      </c>
      <c r="AC9" s="7">
        <f t="shared" si="0"/>
        <v>25590.600000000002</v>
      </c>
      <c r="AD9" s="7">
        <f t="shared" si="0"/>
        <v>5118.120000000001</v>
      </c>
      <c r="AE9" s="7">
        <f t="shared" si="0"/>
        <v>18720</v>
      </c>
      <c r="AF9" s="7">
        <f t="shared" si="0"/>
        <v>29246.4</v>
      </c>
      <c r="AG9" s="7">
        <f t="shared" si="0"/>
        <v>5849.280000000001</v>
      </c>
    </row>
    <row r="11" s="9" customFormat="1" ht="12.75">
      <c r="A11" s="8" t="s">
        <v>23</v>
      </c>
    </row>
    <row r="13" ht="12.75">
      <c r="A13" s="1" t="s">
        <v>0</v>
      </c>
    </row>
    <row r="14" spans="2:5" ht="12.75">
      <c r="B14" s="12" t="s">
        <v>6</v>
      </c>
      <c r="C14" s="12"/>
      <c r="D14" s="12" t="s">
        <v>7</v>
      </c>
      <c r="E14" s="12"/>
    </row>
    <row r="15" spans="2:5" ht="12.75">
      <c r="B15" s="5" t="s">
        <v>12</v>
      </c>
      <c r="C15" s="5" t="s">
        <v>8</v>
      </c>
      <c r="D15" s="5" t="s">
        <v>12</v>
      </c>
      <c r="E15" s="5" t="s">
        <v>8</v>
      </c>
    </row>
    <row r="16" spans="1:5" ht="12.75">
      <c r="A16" s="2" t="s">
        <v>1</v>
      </c>
      <c r="B16" s="10">
        <v>2</v>
      </c>
      <c r="C16" s="6">
        <f>B16*$A$19</f>
        <v>5.2</v>
      </c>
      <c r="D16" s="6">
        <v>0.031</v>
      </c>
      <c r="E16" s="6">
        <f>D16*$A$19</f>
        <v>0.0806</v>
      </c>
    </row>
    <row r="17" spans="1:5" ht="12.75">
      <c r="A17" s="2" t="s">
        <v>2</v>
      </c>
      <c r="B17" s="10">
        <v>2</v>
      </c>
      <c r="C17" s="6">
        <f>B17*$A$19</f>
        <v>5.2</v>
      </c>
      <c r="D17" s="6">
        <v>0.031</v>
      </c>
      <c r="E17" s="6">
        <f>D17*$A$19</f>
        <v>0.0806</v>
      </c>
    </row>
    <row r="19" spans="1:2" ht="12.75">
      <c r="A19" s="2">
        <v>2.6</v>
      </c>
      <c r="B19" s="2" t="s">
        <v>13</v>
      </c>
    </row>
    <row r="22" spans="1:27" ht="12.75">
      <c r="A22" s="1" t="s">
        <v>29</v>
      </c>
      <c r="B22" s="12">
        <v>2002</v>
      </c>
      <c r="C22" s="12"/>
      <c r="E22" s="12">
        <f>B22+1</f>
        <v>2003</v>
      </c>
      <c r="F22" s="12"/>
      <c r="H22" s="12">
        <f>E22+1</f>
        <v>2004</v>
      </c>
      <c r="I22" s="12"/>
      <c r="K22" s="12">
        <f>H22+1</f>
        <v>2005</v>
      </c>
      <c r="L22" s="12"/>
      <c r="N22" s="12">
        <f>K22+1</f>
        <v>2006</v>
      </c>
      <c r="O22" s="12"/>
      <c r="Q22" s="12">
        <f>N22+1</f>
        <v>2007</v>
      </c>
      <c r="R22" s="12"/>
      <c r="T22" s="12">
        <f>Q22+1</f>
        <v>2008</v>
      </c>
      <c r="U22" s="12"/>
      <c r="W22" s="12">
        <f>T22+1</f>
        <v>2009</v>
      </c>
      <c r="X22" s="12"/>
      <c r="Z22" s="12">
        <f>W22+1</f>
        <v>2010</v>
      </c>
      <c r="AA22" s="12"/>
    </row>
    <row r="23" spans="2:27" ht="12.75">
      <c r="B23" s="3" t="s">
        <v>6</v>
      </c>
      <c r="C23" s="3" t="s">
        <v>7</v>
      </c>
      <c r="E23" s="3" t="s">
        <v>6</v>
      </c>
      <c r="F23" s="3" t="s">
        <v>7</v>
      </c>
      <c r="H23" s="3" t="s">
        <v>6</v>
      </c>
      <c r="I23" s="3" t="s">
        <v>7</v>
      </c>
      <c r="K23" s="3" t="s">
        <v>6</v>
      </c>
      <c r="L23" s="3" t="s">
        <v>7</v>
      </c>
      <c r="N23" s="3" t="s">
        <v>6</v>
      </c>
      <c r="O23" s="3" t="s">
        <v>7</v>
      </c>
      <c r="Q23" s="3" t="s">
        <v>6</v>
      </c>
      <c r="R23" s="3" t="s">
        <v>7</v>
      </c>
      <c r="T23" s="3" t="s">
        <v>6</v>
      </c>
      <c r="U23" s="3" t="s">
        <v>7</v>
      </c>
      <c r="W23" s="3" t="s">
        <v>6</v>
      </c>
      <c r="X23" s="3" t="s">
        <v>7</v>
      </c>
      <c r="Z23" s="3" t="s">
        <v>6</v>
      </c>
      <c r="AA23" s="3" t="s">
        <v>7</v>
      </c>
    </row>
    <row r="24" spans="2:27" ht="12.75">
      <c r="B24" s="5" t="s">
        <v>10</v>
      </c>
      <c r="C24" s="5" t="s">
        <v>10</v>
      </c>
      <c r="E24" s="5" t="s">
        <v>10</v>
      </c>
      <c r="F24" s="5" t="s">
        <v>10</v>
      </c>
      <c r="H24" s="5" t="s">
        <v>10</v>
      </c>
      <c r="I24" s="5" t="s">
        <v>10</v>
      </c>
      <c r="K24" s="5" t="s">
        <v>10</v>
      </c>
      <c r="L24" s="5" t="s">
        <v>10</v>
      </c>
      <c r="N24" s="5" t="s">
        <v>10</v>
      </c>
      <c r="O24" s="5" t="s">
        <v>10</v>
      </c>
      <c r="Q24" s="5" t="s">
        <v>10</v>
      </c>
      <c r="R24" s="5" t="s">
        <v>10</v>
      </c>
      <c r="T24" s="5" t="s">
        <v>10</v>
      </c>
      <c r="U24" s="5" t="s">
        <v>10</v>
      </c>
      <c r="W24" s="5" t="s">
        <v>10</v>
      </c>
      <c r="X24" s="5" t="s">
        <v>10</v>
      </c>
      <c r="Z24" s="5" t="s">
        <v>10</v>
      </c>
      <c r="AA24" s="5" t="s">
        <v>10</v>
      </c>
    </row>
    <row r="25" spans="1:27" ht="12.75">
      <c r="A25" s="2" t="s">
        <v>20</v>
      </c>
      <c r="B25" s="4">
        <f>$C16*H6/453.6</f>
        <v>2.321428571428571</v>
      </c>
      <c r="C25" s="4">
        <f>$E16*H6/453.6</f>
        <v>0.03598214285714286</v>
      </c>
      <c r="E25" s="4">
        <f>$C16*K6/453.6</f>
        <v>4.642857142857142</v>
      </c>
      <c r="F25" s="4">
        <f>$E16*K6/453.6</f>
        <v>0.07196428571428572</v>
      </c>
      <c r="H25" s="4">
        <f>$C16*N6/453.6</f>
        <v>9.285714285714285</v>
      </c>
      <c r="I25" s="4">
        <f>$E16*N6/453.6</f>
        <v>0.14392857142857143</v>
      </c>
      <c r="K25" s="4">
        <f>$C16*Q6/453.6</f>
        <v>13.928571428571427</v>
      </c>
      <c r="L25" s="4">
        <f>$E16*Q6/453.6</f>
        <v>0.21589285714285714</v>
      </c>
      <c r="N25" s="4">
        <f>$C16*T6/453.6</f>
        <v>18.57142857142857</v>
      </c>
      <c r="O25" s="4">
        <f>$E16*T6/453.6</f>
        <v>0.28785714285714287</v>
      </c>
      <c r="Q25" s="4">
        <f>$C16*W6/453.6</f>
        <v>23.21428571428571</v>
      </c>
      <c r="R25" s="4">
        <f>$E16*W6/453.6</f>
        <v>0.35982142857142857</v>
      </c>
      <c r="T25" s="4">
        <f>$C16*Z6/453.6</f>
        <v>27.857142857142854</v>
      </c>
      <c r="U25" s="4">
        <f>$E16*Z6/453.6</f>
        <v>0.4317857142857143</v>
      </c>
      <c r="W25" s="4">
        <f>$C16*AC6/453.6</f>
        <v>32.5</v>
      </c>
      <c r="X25" s="4">
        <f>$E16*AC6/453.6</f>
        <v>0.50375</v>
      </c>
      <c r="Z25" s="4">
        <f>$C16*AF6/453.6</f>
        <v>37.14285714285714</v>
      </c>
      <c r="AA25" s="4">
        <f>$E16*AF6/453.6</f>
        <v>0.5757142857142857</v>
      </c>
    </row>
    <row r="26" spans="1:27" ht="12.75">
      <c r="A26" s="2" t="s">
        <v>21</v>
      </c>
      <c r="B26" s="4">
        <f>$C16*H7/453.6</f>
        <v>3.9</v>
      </c>
      <c r="C26" s="4">
        <f>$E16*H7/453.6</f>
        <v>0.06045</v>
      </c>
      <c r="E26" s="4">
        <f>$C16*K7/453.6</f>
        <v>7.8</v>
      </c>
      <c r="F26" s="4">
        <f>$E16*K7/453.6</f>
        <v>0.1209</v>
      </c>
      <c r="H26" s="4">
        <f>$C16*N7/453.6</f>
        <v>15.6</v>
      </c>
      <c r="I26" s="4">
        <f>$E16*N7/453.6</f>
        <v>0.2418</v>
      </c>
      <c r="K26" s="4">
        <f>$C16*Q7/453.6</f>
        <v>23.4</v>
      </c>
      <c r="L26" s="4">
        <f>$E16*Q7/453.6</f>
        <v>0.3627</v>
      </c>
      <c r="N26" s="4">
        <f>$C16*T7/453.6</f>
        <v>31.2</v>
      </c>
      <c r="O26" s="4">
        <f>$E16*T7/453.6</f>
        <v>0.4836</v>
      </c>
      <c r="Q26" s="4">
        <f>$C16*W7/453.6</f>
        <v>39</v>
      </c>
      <c r="R26" s="4">
        <f>$E16*W7/453.6</f>
        <v>0.6045</v>
      </c>
      <c r="T26" s="4">
        <f>$C16*Z7/453.6</f>
        <v>46.8</v>
      </c>
      <c r="U26" s="4">
        <f>$E16*Z7/453.6</f>
        <v>0.7254</v>
      </c>
      <c r="W26" s="4">
        <f>$C16*AC7/453.6</f>
        <v>54.6</v>
      </c>
      <c r="X26" s="4">
        <f>$E16*AC7/453.6</f>
        <v>0.8462999999999999</v>
      </c>
      <c r="Z26" s="4">
        <f>$C16*AF7/453.6</f>
        <v>62.4</v>
      </c>
      <c r="AA26" s="4">
        <f>$E16*AF7/453.6</f>
        <v>0.9672</v>
      </c>
    </row>
    <row r="27" spans="1:27" ht="12.75">
      <c r="A27" s="2" t="s">
        <v>2</v>
      </c>
      <c r="B27" s="4">
        <f>$C17*H8/453.6</f>
        <v>14.733333333333334</v>
      </c>
      <c r="C27" s="4">
        <f>$E17*H8/453.6</f>
        <v>0.2283666666666667</v>
      </c>
      <c r="E27" s="4">
        <f>$C17*K8/453.6</f>
        <v>29.46666666666667</v>
      </c>
      <c r="F27" s="4">
        <f>$E17*K8/453.6</f>
        <v>0.4567333333333334</v>
      </c>
      <c r="H27" s="4">
        <f>$C17*N8/453.6</f>
        <v>58.93333333333334</v>
      </c>
      <c r="I27" s="4">
        <f>$E17*N8/453.6</f>
        <v>0.9134666666666668</v>
      </c>
      <c r="K27" s="4">
        <f>$C17*Q8/453.6</f>
        <v>88.4</v>
      </c>
      <c r="L27" s="4">
        <f>$E17*Q8/453.6</f>
        <v>1.3702</v>
      </c>
      <c r="N27" s="4">
        <f>$C17*T8/453.6</f>
        <v>117.86666666666667</v>
      </c>
      <c r="O27" s="4">
        <f>$E17*T8/453.6</f>
        <v>1.8269333333333335</v>
      </c>
      <c r="Q27" s="4">
        <f>$C17*W8/453.6</f>
        <v>147.33333333333334</v>
      </c>
      <c r="R27" s="4">
        <f>$E17*W8/453.6</f>
        <v>2.283666666666667</v>
      </c>
      <c r="T27" s="4">
        <f>$C17*Z8/453.6</f>
        <v>176.8</v>
      </c>
      <c r="U27" s="4">
        <f>$E17*Z8/453.6</f>
        <v>2.7404</v>
      </c>
      <c r="W27" s="4">
        <f>$C17*AC8/453.6</f>
        <v>206.26666666666668</v>
      </c>
      <c r="X27" s="4">
        <f>$E17*AC8/453.6</f>
        <v>3.197133333333334</v>
      </c>
      <c r="Z27" s="4">
        <f>$C17*AF8/453.6</f>
        <v>235.73333333333335</v>
      </c>
      <c r="AA27" s="4">
        <f>$E17*AF8/453.6</f>
        <v>3.653866666666667</v>
      </c>
    </row>
    <row r="28" spans="1:27" ht="12.75">
      <c r="A28" s="1" t="s">
        <v>30</v>
      </c>
      <c r="B28" s="7">
        <f>SUM(B25:B27)</f>
        <v>20.954761904761906</v>
      </c>
      <c r="C28" s="7">
        <f>SUM(C25:C27)</f>
        <v>0.3247988095238096</v>
      </c>
      <c r="E28" s="7">
        <f>SUM(E25:E27)</f>
        <v>41.90952380952381</v>
      </c>
      <c r="F28" s="7">
        <f>SUM(F25:F27)</f>
        <v>0.6495976190476191</v>
      </c>
      <c r="H28" s="7">
        <f>SUM(H25:H27)</f>
        <v>83.81904761904762</v>
      </c>
      <c r="I28" s="7">
        <f>SUM(I25:I27)</f>
        <v>1.2991952380952383</v>
      </c>
      <c r="K28" s="7">
        <f>SUM(K25:K27)</f>
        <v>125.72857142857143</v>
      </c>
      <c r="L28" s="7">
        <f>SUM(L25:L27)</f>
        <v>1.9487928571428572</v>
      </c>
      <c r="N28" s="7">
        <f>SUM(N25:N27)</f>
        <v>167.63809523809525</v>
      </c>
      <c r="O28" s="7">
        <f>SUM(O25:O27)</f>
        <v>2.5983904761904766</v>
      </c>
      <c r="Q28" s="7">
        <f>SUM(Q25:Q27)</f>
        <v>209.54761904761904</v>
      </c>
      <c r="R28" s="7">
        <f>SUM(R25:R27)</f>
        <v>3.2479880952380955</v>
      </c>
      <c r="T28" s="7">
        <f>SUM(T25:T27)</f>
        <v>251.45714285714286</v>
      </c>
      <c r="U28" s="7">
        <f>SUM(U25:U27)</f>
        <v>3.8975857142857144</v>
      </c>
      <c r="W28" s="7">
        <f>SUM(W25:W27)</f>
        <v>293.3666666666667</v>
      </c>
      <c r="X28" s="7">
        <f>SUM(X25:X27)</f>
        <v>4.547183333333334</v>
      </c>
      <c r="Z28" s="7">
        <f>SUM(Z25:Z27)</f>
        <v>335.2761904761905</v>
      </c>
      <c r="AA28" s="7">
        <f>SUM(AA25:AA27)</f>
        <v>5.196780952380953</v>
      </c>
    </row>
  </sheetData>
  <sheetProtection/>
  <mergeCells count="20">
    <mergeCell ref="B22:C22"/>
    <mergeCell ref="E22:F22"/>
    <mergeCell ref="H22:I22"/>
    <mergeCell ref="K22:L22"/>
    <mergeCell ref="Z22:AA22"/>
    <mergeCell ref="N22:O22"/>
    <mergeCell ref="Q22:R22"/>
    <mergeCell ref="T22:U22"/>
    <mergeCell ref="W22:X22"/>
    <mergeCell ref="B14:C14"/>
    <mergeCell ref="D14:E14"/>
    <mergeCell ref="M2:O2"/>
    <mergeCell ref="P2:R2"/>
    <mergeCell ref="G2:I2"/>
    <mergeCell ref="J2:L2"/>
    <mergeCell ref="Y2:AA2"/>
    <mergeCell ref="AB2:AD2"/>
    <mergeCell ref="AE2:AG2"/>
    <mergeCell ref="S2:U2"/>
    <mergeCell ref="V2:X2"/>
  </mergeCells>
  <printOptions/>
  <pageMargins left="0.25" right="0.25" top="1" bottom="1" header="0.5" footer="0.5"/>
  <pageSetup fitToWidth="3" horizontalDpi="600" verticalDpi="600" orientation="landscape" r:id="rId1"/>
  <headerFooter alignWithMargins="0">
    <oddFooter>&amp;L&amp;F&amp;A&amp;CPage &amp;P&amp;R&amp;D</oddFooter>
  </headerFooter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C28" sqref="C28"/>
    </sheetView>
  </sheetViews>
  <sheetFormatPr defaultColWidth="9.33203125" defaultRowHeight="12.75"/>
  <cols>
    <col min="1" max="1" width="45.33203125" style="2" customWidth="1"/>
    <col min="2" max="2" width="12.16015625" style="2" customWidth="1"/>
    <col min="3" max="3" width="13.83203125" style="2" customWidth="1"/>
    <col min="4" max="4" width="10.66015625" style="2" customWidth="1"/>
    <col min="5" max="5" width="12.33203125" style="2" customWidth="1"/>
    <col min="6" max="6" width="9.83203125" style="2" customWidth="1"/>
    <col min="7" max="7" width="8.83203125" style="2" customWidth="1"/>
    <col min="8" max="8" width="10.33203125" style="2" customWidth="1"/>
    <col min="9" max="9" width="10.66015625" style="2" customWidth="1"/>
    <col min="10" max="10" width="8.83203125" style="2" customWidth="1"/>
    <col min="11" max="11" width="10.33203125" style="2" customWidth="1"/>
    <col min="12" max="12" width="10.66015625" style="2" customWidth="1"/>
    <col min="13" max="13" width="8.83203125" style="2" customWidth="1"/>
    <col min="14" max="14" width="10.33203125" style="2" customWidth="1"/>
    <col min="15" max="15" width="10.66015625" style="2" customWidth="1"/>
    <col min="16" max="16" width="8.83203125" style="2" customWidth="1"/>
    <col min="17" max="17" width="10.33203125" style="2" customWidth="1"/>
    <col min="18" max="18" width="10.66015625" style="2" customWidth="1"/>
    <col min="19" max="19" width="8.83203125" style="2" customWidth="1"/>
    <col min="20" max="20" width="10.33203125" style="2" customWidth="1"/>
    <col min="21" max="21" width="10.66015625" style="2" customWidth="1"/>
    <col min="22" max="22" width="8.83203125" style="2" customWidth="1"/>
    <col min="23" max="23" width="10.33203125" style="2" customWidth="1"/>
    <col min="24" max="24" width="10.66015625" style="2" customWidth="1"/>
    <col min="25" max="25" width="8.83203125" style="2" customWidth="1"/>
    <col min="26" max="26" width="10.33203125" style="2" customWidth="1"/>
    <col min="27" max="27" width="10.66015625" style="2" customWidth="1"/>
    <col min="28" max="28" width="8.83203125" style="2" customWidth="1"/>
    <col min="29" max="29" width="10.33203125" style="2" customWidth="1"/>
    <col min="30" max="30" width="10.66015625" style="2" customWidth="1"/>
    <col min="31" max="31" width="8.83203125" style="2" customWidth="1"/>
    <col min="32" max="32" width="10.33203125" style="2" customWidth="1"/>
    <col min="33" max="33" width="10.66015625" style="2" customWidth="1"/>
    <col min="34" max="16384" width="9.33203125" style="2" customWidth="1"/>
  </cols>
  <sheetData>
    <row r="1" ht="15">
      <c r="A1" s="11" t="s">
        <v>32</v>
      </c>
    </row>
    <row r="2" spans="1:33" ht="12.75">
      <c r="A2" s="1"/>
      <c r="G2" s="12">
        <v>2002</v>
      </c>
      <c r="H2" s="12"/>
      <c r="I2" s="12"/>
      <c r="J2" s="12">
        <f>+G2+1</f>
        <v>2003</v>
      </c>
      <c r="K2" s="12"/>
      <c r="L2" s="12"/>
      <c r="M2" s="12">
        <f>+J2+1</f>
        <v>2004</v>
      </c>
      <c r="N2" s="12"/>
      <c r="O2" s="12"/>
      <c r="P2" s="12">
        <f>+M2+1</f>
        <v>2005</v>
      </c>
      <c r="Q2" s="12"/>
      <c r="R2" s="12"/>
      <c r="S2" s="12">
        <f>+P2+1</f>
        <v>2006</v>
      </c>
      <c r="T2" s="12"/>
      <c r="U2" s="12"/>
      <c r="V2" s="12">
        <f>+S2+1</f>
        <v>2007</v>
      </c>
      <c r="W2" s="12"/>
      <c r="X2" s="12"/>
      <c r="Y2" s="12">
        <f>+V2+1</f>
        <v>2008</v>
      </c>
      <c r="Z2" s="12"/>
      <c r="AA2" s="12"/>
      <c r="AB2" s="12">
        <f>+Y2+1</f>
        <v>2009</v>
      </c>
      <c r="AC2" s="12"/>
      <c r="AD2" s="12"/>
      <c r="AE2" s="12">
        <f>+AB2+1</f>
        <v>2010</v>
      </c>
      <c r="AF2" s="12"/>
      <c r="AG2" s="12"/>
    </row>
    <row r="3" spans="1:33" ht="12.75">
      <c r="A3" s="1"/>
      <c r="E3" s="3" t="s">
        <v>19</v>
      </c>
      <c r="I3" s="3" t="s">
        <v>26</v>
      </c>
      <c r="L3" s="3" t="s">
        <v>26</v>
      </c>
      <c r="O3" s="3" t="s">
        <v>26</v>
      </c>
      <c r="R3" s="3" t="s">
        <v>26</v>
      </c>
      <c r="U3" s="3" t="s">
        <v>26</v>
      </c>
      <c r="X3" s="3" t="s">
        <v>26</v>
      </c>
      <c r="AA3" s="3" t="s">
        <v>26</v>
      </c>
      <c r="AD3" s="3" t="s">
        <v>26</v>
      </c>
      <c r="AG3" s="3" t="s">
        <v>26</v>
      </c>
    </row>
    <row r="4" spans="2:33" ht="12.75">
      <c r="B4" s="3" t="s">
        <v>14</v>
      </c>
      <c r="C4" s="3" t="s">
        <v>15</v>
      </c>
      <c r="D4" s="3" t="s">
        <v>17</v>
      </c>
      <c r="E4" s="3" t="s">
        <v>18</v>
      </c>
      <c r="F4" s="3" t="s">
        <v>24</v>
      </c>
      <c r="G4" s="3" t="s">
        <v>4</v>
      </c>
      <c r="H4" s="3"/>
      <c r="I4" s="3" t="s">
        <v>27</v>
      </c>
      <c r="J4" s="3" t="s">
        <v>4</v>
      </c>
      <c r="K4" s="3"/>
      <c r="L4" s="3" t="s">
        <v>27</v>
      </c>
      <c r="M4" s="3" t="s">
        <v>4</v>
      </c>
      <c r="N4" s="3"/>
      <c r="O4" s="3" t="s">
        <v>27</v>
      </c>
      <c r="P4" s="3" t="s">
        <v>4</v>
      </c>
      <c r="Q4" s="3"/>
      <c r="R4" s="3" t="s">
        <v>27</v>
      </c>
      <c r="S4" s="3" t="s">
        <v>4</v>
      </c>
      <c r="T4" s="3"/>
      <c r="U4" s="3" t="s">
        <v>27</v>
      </c>
      <c r="V4" s="3" t="s">
        <v>4</v>
      </c>
      <c r="W4" s="3"/>
      <c r="X4" s="3" t="s">
        <v>27</v>
      </c>
      <c r="Y4" s="3" t="s">
        <v>4</v>
      </c>
      <c r="Z4" s="3"/>
      <c r="AA4" s="3" t="s">
        <v>27</v>
      </c>
      <c r="AB4" s="3" t="s">
        <v>4</v>
      </c>
      <c r="AC4" s="3"/>
      <c r="AD4" s="3" t="s">
        <v>27</v>
      </c>
      <c r="AE4" s="3" t="s">
        <v>4</v>
      </c>
      <c r="AF4" s="3"/>
      <c r="AG4" s="3" t="s">
        <v>27</v>
      </c>
    </row>
    <row r="5" spans="1:33" ht="12.75">
      <c r="A5" s="3" t="s">
        <v>28</v>
      </c>
      <c r="B5" s="3" t="s">
        <v>3</v>
      </c>
      <c r="C5" s="3" t="s">
        <v>22</v>
      </c>
      <c r="D5" s="3" t="s">
        <v>18</v>
      </c>
      <c r="E5" s="3" t="s">
        <v>25</v>
      </c>
      <c r="F5" s="3" t="s">
        <v>16</v>
      </c>
      <c r="G5" s="3" t="s">
        <v>5</v>
      </c>
      <c r="H5" s="3" t="s">
        <v>9</v>
      </c>
      <c r="I5" s="3" t="s">
        <v>18</v>
      </c>
      <c r="J5" s="3" t="s">
        <v>5</v>
      </c>
      <c r="K5" s="3" t="s">
        <v>9</v>
      </c>
      <c r="L5" s="3" t="s">
        <v>18</v>
      </c>
      <c r="M5" s="3" t="s">
        <v>5</v>
      </c>
      <c r="N5" s="3" t="s">
        <v>9</v>
      </c>
      <c r="O5" s="3" t="s">
        <v>18</v>
      </c>
      <c r="P5" s="3" t="s">
        <v>5</v>
      </c>
      <c r="Q5" s="3" t="s">
        <v>9</v>
      </c>
      <c r="R5" s="3" t="s">
        <v>18</v>
      </c>
      <c r="S5" s="3" t="s">
        <v>5</v>
      </c>
      <c r="T5" s="3" t="s">
        <v>9</v>
      </c>
      <c r="U5" s="3" t="s">
        <v>18</v>
      </c>
      <c r="V5" s="3" t="s">
        <v>5</v>
      </c>
      <c r="W5" s="3" t="s">
        <v>9</v>
      </c>
      <c r="X5" s="3" t="s">
        <v>18</v>
      </c>
      <c r="Y5" s="3" t="s">
        <v>5</v>
      </c>
      <c r="Z5" s="3" t="s">
        <v>9</v>
      </c>
      <c r="AA5" s="3" t="s">
        <v>18</v>
      </c>
      <c r="AB5" s="3" t="s">
        <v>5</v>
      </c>
      <c r="AC5" s="3" t="s">
        <v>9</v>
      </c>
      <c r="AD5" s="3" t="s">
        <v>18</v>
      </c>
      <c r="AE5" s="3" t="s">
        <v>5</v>
      </c>
      <c r="AF5" s="3" t="s">
        <v>9</v>
      </c>
      <c r="AG5" s="3" t="s">
        <v>18</v>
      </c>
    </row>
    <row r="6" spans="1:33" ht="12.75">
      <c r="A6" s="2" t="s">
        <v>20</v>
      </c>
      <c r="B6" s="4">
        <v>12000</v>
      </c>
      <c r="C6" s="5">
        <f>200*0.8</f>
        <v>160</v>
      </c>
      <c r="D6" s="5">
        <f>ROUNDUP(B6/C6,0)</f>
        <v>75</v>
      </c>
      <c r="E6" s="6">
        <f>D6/250</f>
        <v>0.3</v>
      </c>
      <c r="F6" s="4">
        <v>5</v>
      </c>
      <c r="G6" s="4">
        <v>0</v>
      </c>
      <c r="H6" s="4">
        <f>$E6*$F6*G6</f>
        <v>0</v>
      </c>
      <c r="I6" s="4">
        <f>G6*$E6</f>
        <v>0</v>
      </c>
      <c r="J6" s="4">
        <f>G6+$G6</f>
        <v>0</v>
      </c>
      <c r="K6" s="4">
        <f>$E6*$F6*J6</f>
        <v>0</v>
      </c>
      <c r="L6" s="4">
        <f>J6*$E6</f>
        <v>0</v>
      </c>
      <c r="M6" s="4">
        <f>J6+$G6</f>
        <v>0</v>
      </c>
      <c r="N6" s="4">
        <f>$E6*$F6*M6</f>
        <v>0</v>
      </c>
      <c r="O6" s="4">
        <f>M6*$E6</f>
        <v>0</v>
      </c>
      <c r="P6" s="4">
        <f>M6+$G6</f>
        <v>0</v>
      </c>
      <c r="Q6" s="4">
        <f>$E6*$F6*P6</f>
        <v>0</v>
      </c>
      <c r="R6" s="4">
        <f>P6*$E6</f>
        <v>0</v>
      </c>
      <c r="S6" s="4">
        <f>P6+$G6</f>
        <v>0</v>
      </c>
      <c r="T6" s="4">
        <f>$E6*$F6*S6</f>
        <v>0</v>
      </c>
      <c r="U6" s="4">
        <f>S6*$E6</f>
        <v>0</v>
      </c>
      <c r="V6" s="4">
        <f>S6+$G6</f>
        <v>0</v>
      </c>
      <c r="W6" s="4">
        <f>$E6*$F6*V6</f>
        <v>0</v>
      </c>
      <c r="X6" s="4">
        <f>V6*$E6</f>
        <v>0</v>
      </c>
      <c r="Y6" s="4">
        <f>V6+$G6</f>
        <v>0</v>
      </c>
      <c r="Z6" s="4">
        <f>$E6*$F6*Y6</f>
        <v>0</v>
      </c>
      <c r="AA6" s="4">
        <f>Y6*$E6</f>
        <v>0</v>
      </c>
      <c r="AB6" s="4">
        <f>Y6+$G6</f>
        <v>0</v>
      </c>
      <c r="AC6" s="4">
        <f>$E6*$F6*AB6</f>
        <v>0</v>
      </c>
      <c r="AD6" s="4">
        <f>AB6*$E6</f>
        <v>0</v>
      </c>
      <c r="AE6" s="4">
        <f>AB6+$G6</f>
        <v>0</v>
      </c>
      <c r="AF6" s="4">
        <f>$E6*$F6*AE6</f>
        <v>0</v>
      </c>
      <c r="AG6" s="4">
        <f>AE6*$E6</f>
        <v>0</v>
      </c>
    </row>
    <row r="7" spans="1:33" ht="12.75">
      <c r="A7" s="2" t="s">
        <v>21</v>
      </c>
      <c r="B7" s="4">
        <v>10000</v>
      </c>
      <c r="C7" s="5">
        <f>200*0.8</f>
        <v>160</v>
      </c>
      <c r="D7" s="5">
        <f>ROUNDUP(B7/C7,0)</f>
        <v>63</v>
      </c>
      <c r="E7" s="6">
        <f>D7/250</f>
        <v>0.252</v>
      </c>
      <c r="F7" s="4">
        <v>5</v>
      </c>
      <c r="G7" s="4">
        <v>0</v>
      </c>
      <c r="H7" s="4">
        <f>$E7*$F7*G7</f>
        <v>0</v>
      </c>
      <c r="I7" s="4">
        <f>G7*$E7</f>
        <v>0</v>
      </c>
      <c r="J7" s="4">
        <f>G7+$G7</f>
        <v>0</v>
      </c>
      <c r="K7" s="4">
        <f>$E7*$F7*J7</f>
        <v>0</v>
      </c>
      <c r="L7" s="4">
        <f>J7*$E7</f>
        <v>0</v>
      </c>
      <c r="M7" s="4">
        <f>J7+$G7</f>
        <v>0</v>
      </c>
      <c r="N7" s="4">
        <f>$E7*$F7*M7</f>
        <v>0</v>
      </c>
      <c r="O7" s="4">
        <f>M7*$E7</f>
        <v>0</v>
      </c>
      <c r="P7" s="4">
        <f>M7+$G7</f>
        <v>0</v>
      </c>
      <c r="Q7" s="4">
        <f>$E7*$F7*P7</f>
        <v>0</v>
      </c>
      <c r="R7" s="4">
        <f>P7*$E7</f>
        <v>0</v>
      </c>
      <c r="S7" s="4">
        <f>P7+$G7</f>
        <v>0</v>
      </c>
      <c r="T7" s="4">
        <f>$E7*$F7*S7</f>
        <v>0</v>
      </c>
      <c r="U7" s="4">
        <f>S7*$E7</f>
        <v>0</v>
      </c>
      <c r="V7" s="4">
        <f>S7+$G7</f>
        <v>0</v>
      </c>
      <c r="W7" s="4">
        <f>$E7*$F7*V7</f>
        <v>0</v>
      </c>
      <c r="X7" s="4">
        <f>V7*$E7</f>
        <v>0</v>
      </c>
      <c r="Y7" s="4">
        <f>V7+$G7</f>
        <v>0</v>
      </c>
      <c r="Z7" s="4">
        <f>$E7*$F7*Y7</f>
        <v>0</v>
      </c>
      <c r="AA7" s="4">
        <f>Y7*$E7</f>
        <v>0</v>
      </c>
      <c r="AB7" s="4">
        <f>Y7+$G7</f>
        <v>0</v>
      </c>
      <c r="AC7" s="4">
        <f>$E7*$F7*AB7</f>
        <v>0</v>
      </c>
      <c r="AD7" s="4">
        <f>AB7*$E7</f>
        <v>0</v>
      </c>
      <c r="AE7" s="4">
        <f>AB7+$G7</f>
        <v>0</v>
      </c>
      <c r="AF7" s="4">
        <f>$E7*$F7*AE7</f>
        <v>0</v>
      </c>
      <c r="AG7" s="4">
        <f>AE7*$E7</f>
        <v>0</v>
      </c>
    </row>
    <row r="8" spans="1:33" ht="12.75">
      <c r="A8" s="2" t="s">
        <v>2</v>
      </c>
      <c r="B8" s="4">
        <v>10000</v>
      </c>
      <c r="C8" s="5">
        <f>150*0.8</f>
        <v>120</v>
      </c>
      <c r="D8" s="5">
        <f>ROUNDUP(B8/C8,0)</f>
        <v>84</v>
      </c>
      <c r="E8" s="6">
        <f>D8/250</f>
        <v>0.336</v>
      </c>
      <c r="F8" s="4">
        <v>5</v>
      </c>
      <c r="G8" s="4">
        <v>1530</v>
      </c>
      <c r="H8" s="4">
        <f>$E8*$F8*G8</f>
        <v>2570.4</v>
      </c>
      <c r="I8" s="4">
        <f>G8*$E8</f>
        <v>514.08</v>
      </c>
      <c r="J8" s="4">
        <f>G8+$G8</f>
        <v>3060</v>
      </c>
      <c r="K8" s="4">
        <f>$E8*$F8*J8</f>
        <v>5140.8</v>
      </c>
      <c r="L8" s="4">
        <f>J8*$E8</f>
        <v>1028.16</v>
      </c>
      <c r="M8" s="4">
        <f>J8+$G8</f>
        <v>4590</v>
      </c>
      <c r="N8" s="4">
        <f>$E8*$F8*M8</f>
        <v>7711.200000000001</v>
      </c>
      <c r="O8" s="4">
        <f>M8*$E8</f>
        <v>1542.24</v>
      </c>
      <c r="P8" s="4">
        <f>M8+$G8</f>
        <v>6120</v>
      </c>
      <c r="Q8" s="4">
        <f>$E8*$F8*P8</f>
        <v>10281.6</v>
      </c>
      <c r="R8" s="4">
        <f>P8*$E8</f>
        <v>2056.32</v>
      </c>
      <c r="S8" s="4">
        <f>P8+$G8</f>
        <v>7650</v>
      </c>
      <c r="T8" s="4">
        <f>$E8*$F8*S8</f>
        <v>12852.000000000002</v>
      </c>
      <c r="U8" s="4">
        <f>S8*$E8</f>
        <v>2570.4</v>
      </c>
      <c r="V8" s="4">
        <f>S8+$G8</f>
        <v>9180</v>
      </c>
      <c r="W8" s="4">
        <f>$E8*$F8*V8</f>
        <v>15422.400000000001</v>
      </c>
      <c r="X8" s="4">
        <f>V8*$E8</f>
        <v>3084.48</v>
      </c>
      <c r="Y8" s="4">
        <f>V8+$G8</f>
        <v>10710</v>
      </c>
      <c r="Z8" s="4">
        <f>$E8*$F8*Y8</f>
        <v>17992.800000000003</v>
      </c>
      <c r="AA8" s="4">
        <f>Y8*$E8</f>
        <v>3598.5600000000004</v>
      </c>
      <c r="AB8" s="4">
        <f>Y8+$G8</f>
        <v>12240</v>
      </c>
      <c r="AC8" s="4">
        <f>$E8*$F8*AB8</f>
        <v>20563.2</v>
      </c>
      <c r="AD8" s="4">
        <f>AB8*$E8</f>
        <v>4112.64</v>
      </c>
      <c r="AE8" s="4">
        <f>AB8+$G8</f>
        <v>13770</v>
      </c>
      <c r="AF8" s="4">
        <f>$E8*$F8*AE8</f>
        <v>23133.600000000002</v>
      </c>
      <c r="AG8" s="4">
        <f>AE8*$E8</f>
        <v>4626.72</v>
      </c>
    </row>
    <row r="9" spans="1:33" ht="12.75">
      <c r="A9" s="1" t="s">
        <v>11</v>
      </c>
      <c r="B9" s="1"/>
      <c r="C9" s="1"/>
      <c r="D9" s="1"/>
      <c r="E9" s="1"/>
      <c r="G9" s="7">
        <f aca="true" t="shared" si="0" ref="G9:AG9">SUM(G6:G8)</f>
        <v>1530</v>
      </c>
      <c r="H9" s="7">
        <f t="shared" si="0"/>
        <v>2570.4</v>
      </c>
      <c r="I9" s="7">
        <f t="shared" si="0"/>
        <v>514.08</v>
      </c>
      <c r="J9" s="7">
        <f t="shared" si="0"/>
        <v>3060</v>
      </c>
      <c r="K9" s="7">
        <f t="shared" si="0"/>
        <v>5140.8</v>
      </c>
      <c r="L9" s="7">
        <f t="shared" si="0"/>
        <v>1028.16</v>
      </c>
      <c r="M9" s="7">
        <f t="shared" si="0"/>
        <v>4590</v>
      </c>
      <c r="N9" s="7">
        <f t="shared" si="0"/>
        <v>7711.200000000001</v>
      </c>
      <c r="O9" s="7">
        <f t="shared" si="0"/>
        <v>1542.24</v>
      </c>
      <c r="P9" s="7">
        <f t="shared" si="0"/>
        <v>6120</v>
      </c>
      <c r="Q9" s="7">
        <f t="shared" si="0"/>
        <v>10281.6</v>
      </c>
      <c r="R9" s="7">
        <f t="shared" si="0"/>
        <v>2056.32</v>
      </c>
      <c r="S9" s="7">
        <f t="shared" si="0"/>
        <v>7650</v>
      </c>
      <c r="T9" s="7">
        <f t="shared" si="0"/>
        <v>12852.000000000002</v>
      </c>
      <c r="U9" s="7">
        <f t="shared" si="0"/>
        <v>2570.4</v>
      </c>
      <c r="V9" s="7">
        <f t="shared" si="0"/>
        <v>9180</v>
      </c>
      <c r="W9" s="7">
        <f t="shared" si="0"/>
        <v>15422.400000000001</v>
      </c>
      <c r="X9" s="7">
        <f t="shared" si="0"/>
        <v>3084.48</v>
      </c>
      <c r="Y9" s="7">
        <f t="shared" si="0"/>
        <v>10710</v>
      </c>
      <c r="Z9" s="7">
        <f t="shared" si="0"/>
        <v>17992.800000000003</v>
      </c>
      <c r="AA9" s="7">
        <f t="shared" si="0"/>
        <v>3598.5600000000004</v>
      </c>
      <c r="AB9" s="7">
        <f t="shared" si="0"/>
        <v>12240</v>
      </c>
      <c r="AC9" s="7">
        <f t="shared" si="0"/>
        <v>20563.2</v>
      </c>
      <c r="AD9" s="7">
        <f t="shared" si="0"/>
        <v>4112.64</v>
      </c>
      <c r="AE9" s="7">
        <f t="shared" si="0"/>
        <v>13770</v>
      </c>
      <c r="AF9" s="7">
        <f t="shared" si="0"/>
        <v>23133.600000000002</v>
      </c>
      <c r="AG9" s="7">
        <f t="shared" si="0"/>
        <v>4626.72</v>
      </c>
    </row>
    <row r="11" s="9" customFormat="1" ht="12.75">
      <c r="A11" s="8" t="s">
        <v>23</v>
      </c>
    </row>
    <row r="13" ht="12.75">
      <c r="A13" s="1" t="s">
        <v>0</v>
      </c>
    </row>
    <row r="14" spans="2:5" ht="12.75">
      <c r="B14" s="12" t="s">
        <v>6</v>
      </c>
      <c r="C14" s="12"/>
      <c r="D14" s="12" t="s">
        <v>7</v>
      </c>
      <c r="E14" s="12"/>
    </row>
    <row r="15" spans="2:5" ht="12.75">
      <c r="B15" s="5" t="s">
        <v>12</v>
      </c>
      <c r="C15" s="5" t="s">
        <v>8</v>
      </c>
      <c r="D15" s="5" t="s">
        <v>12</v>
      </c>
      <c r="E15" s="5" t="s">
        <v>8</v>
      </c>
    </row>
    <row r="16" spans="1:5" ht="12.75">
      <c r="A16" s="2" t="s">
        <v>1</v>
      </c>
      <c r="B16" s="10">
        <v>2</v>
      </c>
      <c r="C16" s="6">
        <f>B16*$A$19</f>
        <v>5.2</v>
      </c>
      <c r="D16" s="6">
        <v>0.031</v>
      </c>
      <c r="E16" s="6">
        <f>D16*$A$19</f>
        <v>0.0806</v>
      </c>
    </row>
    <row r="17" spans="1:5" ht="12.75">
      <c r="A17" s="2" t="s">
        <v>2</v>
      </c>
      <c r="B17" s="10">
        <v>2</v>
      </c>
      <c r="C17" s="6">
        <f>B17*$A$19</f>
        <v>5.2</v>
      </c>
      <c r="D17" s="6">
        <v>0.031</v>
      </c>
      <c r="E17" s="6">
        <f>D17*$A$19</f>
        <v>0.0806</v>
      </c>
    </row>
    <row r="19" spans="1:2" ht="12.75">
      <c r="A19" s="2">
        <v>2.6</v>
      </c>
      <c r="B19" s="2" t="s">
        <v>13</v>
      </c>
    </row>
    <row r="22" spans="1:27" ht="12.75">
      <c r="A22" s="1" t="s">
        <v>29</v>
      </c>
      <c r="B22" s="12">
        <v>2002</v>
      </c>
      <c r="C22" s="12"/>
      <c r="E22" s="12">
        <f>B22+1</f>
        <v>2003</v>
      </c>
      <c r="F22" s="12"/>
      <c r="H22" s="12">
        <f>E22+1</f>
        <v>2004</v>
      </c>
      <c r="I22" s="12"/>
      <c r="K22" s="12">
        <f>H22+1</f>
        <v>2005</v>
      </c>
      <c r="L22" s="12"/>
      <c r="N22" s="12">
        <f>K22+1</f>
        <v>2006</v>
      </c>
      <c r="O22" s="12"/>
      <c r="Q22" s="12">
        <f>N22+1</f>
        <v>2007</v>
      </c>
      <c r="R22" s="12"/>
      <c r="T22" s="12">
        <f>Q22+1</f>
        <v>2008</v>
      </c>
      <c r="U22" s="12"/>
      <c r="W22" s="12">
        <f>T22+1</f>
        <v>2009</v>
      </c>
      <c r="X22" s="12"/>
      <c r="Z22" s="12">
        <f>W22+1</f>
        <v>2010</v>
      </c>
      <c r="AA22" s="12"/>
    </row>
    <row r="23" spans="2:27" ht="12.75">
      <c r="B23" s="3" t="s">
        <v>6</v>
      </c>
      <c r="C23" s="3" t="s">
        <v>7</v>
      </c>
      <c r="E23" s="3" t="s">
        <v>6</v>
      </c>
      <c r="F23" s="3" t="s">
        <v>7</v>
      </c>
      <c r="H23" s="3" t="s">
        <v>6</v>
      </c>
      <c r="I23" s="3" t="s">
        <v>7</v>
      </c>
      <c r="K23" s="3" t="s">
        <v>6</v>
      </c>
      <c r="L23" s="3" t="s">
        <v>7</v>
      </c>
      <c r="N23" s="3" t="s">
        <v>6</v>
      </c>
      <c r="O23" s="3" t="s">
        <v>7</v>
      </c>
      <c r="Q23" s="3" t="s">
        <v>6</v>
      </c>
      <c r="R23" s="3" t="s">
        <v>7</v>
      </c>
      <c r="T23" s="3" t="s">
        <v>6</v>
      </c>
      <c r="U23" s="3" t="s">
        <v>7</v>
      </c>
      <c r="W23" s="3" t="s">
        <v>6</v>
      </c>
      <c r="X23" s="3" t="s">
        <v>7</v>
      </c>
      <c r="Z23" s="3" t="s">
        <v>6</v>
      </c>
      <c r="AA23" s="3" t="s">
        <v>7</v>
      </c>
    </row>
    <row r="24" spans="2:27" ht="12.75">
      <c r="B24" s="5" t="s">
        <v>10</v>
      </c>
      <c r="C24" s="5" t="s">
        <v>10</v>
      </c>
      <c r="E24" s="5" t="s">
        <v>10</v>
      </c>
      <c r="F24" s="5" t="s">
        <v>10</v>
      </c>
      <c r="H24" s="5" t="s">
        <v>10</v>
      </c>
      <c r="I24" s="5" t="s">
        <v>10</v>
      </c>
      <c r="K24" s="5" t="s">
        <v>10</v>
      </c>
      <c r="L24" s="5" t="s">
        <v>10</v>
      </c>
      <c r="N24" s="5" t="s">
        <v>10</v>
      </c>
      <c r="O24" s="5" t="s">
        <v>10</v>
      </c>
      <c r="Q24" s="5" t="s">
        <v>10</v>
      </c>
      <c r="R24" s="5" t="s">
        <v>10</v>
      </c>
      <c r="T24" s="5" t="s">
        <v>10</v>
      </c>
      <c r="U24" s="5" t="s">
        <v>10</v>
      </c>
      <c r="W24" s="5" t="s">
        <v>10</v>
      </c>
      <c r="X24" s="5" t="s">
        <v>10</v>
      </c>
      <c r="Z24" s="5" t="s">
        <v>10</v>
      </c>
      <c r="AA24" s="5" t="s">
        <v>10</v>
      </c>
    </row>
    <row r="25" spans="1:27" ht="12.75">
      <c r="A25" s="2" t="s">
        <v>20</v>
      </c>
      <c r="B25" s="4">
        <f>$C16*H6/453.6</f>
        <v>0</v>
      </c>
      <c r="C25" s="4">
        <f>$E16*H6/453.6</f>
        <v>0</v>
      </c>
      <c r="E25" s="4">
        <f>$C16*K6/453.6</f>
        <v>0</v>
      </c>
      <c r="F25" s="4">
        <f>$E16*K6/453.6</f>
        <v>0</v>
      </c>
      <c r="H25" s="4">
        <f>$C16*N6/453.6</f>
        <v>0</v>
      </c>
      <c r="I25" s="4">
        <f>$E16*N6/453.6</f>
        <v>0</v>
      </c>
      <c r="K25" s="4">
        <f>$C16*Q6/453.6</f>
        <v>0</v>
      </c>
      <c r="L25" s="4">
        <f>$E16*Q6/453.6</f>
        <v>0</v>
      </c>
      <c r="N25" s="4">
        <f>$C16*T6/453.6</f>
        <v>0</v>
      </c>
      <c r="O25" s="4">
        <f>$E16*T6/453.6</f>
        <v>0</v>
      </c>
      <c r="Q25" s="4">
        <f>$C16*W6/453.6</f>
        <v>0</v>
      </c>
      <c r="R25" s="4">
        <f>$E16*W6/453.6</f>
        <v>0</v>
      </c>
      <c r="T25" s="4">
        <f>$C16*Z6/453.6</f>
        <v>0</v>
      </c>
      <c r="U25" s="4">
        <f>$E16*Z6/453.6</f>
        <v>0</v>
      </c>
      <c r="W25" s="4">
        <f>$C16*AC6/453.6</f>
        <v>0</v>
      </c>
      <c r="X25" s="4">
        <f>$E16*AC6/453.6</f>
        <v>0</v>
      </c>
      <c r="Z25" s="4">
        <f>$C16*AF6/453.6</f>
        <v>0</v>
      </c>
      <c r="AA25" s="4">
        <f>$E16*AF6/453.6</f>
        <v>0</v>
      </c>
    </row>
    <row r="26" spans="1:27" ht="12.75">
      <c r="A26" s="2" t="s">
        <v>21</v>
      </c>
      <c r="B26" s="4">
        <f>$C16*H7/453.6</f>
        <v>0</v>
      </c>
      <c r="C26" s="4">
        <f>$E16*H7/453.6</f>
        <v>0</v>
      </c>
      <c r="E26" s="4">
        <f>$C16*K7/453.6</f>
        <v>0</v>
      </c>
      <c r="F26" s="4">
        <f>$E16*K7/453.6</f>
        <v>0</v>
      </c>
      <c r="H26" s="4">
        <f>$C16*N7/453.6</f>
        <v>0</v>
      </c>
      <c r="I26" s="4">
        <f>$E16*N7/453.6</f>
        <v>0</v>
      </c>
      <c r="K26" s="4">
        <f>$C16*Q7/453.6</f>
        <v>0</v>
      </c>
      <c r="L26" s="4">
        <f>$E16*Q7/453.6</f>
        <v>0</v>
      </c>
      <c r="N26" s="4">
        <f>$C16*T7/453.6</f>
        <v>0</v>
      </c>
      <c r="O26" s="4">
        <f>$E16*T7/453.6</f>
        <v>0</v>
      </c>
      <c r="Q26" s="4">
        <f>$C16*W7/453.6</f>
        <v>0</v>
      </c>
      <c r="R26" s="4">
        <f>$E16*W7/453.6</f>
        <v>0</v>
      </c>
      <c r="T26" s="4">
        <f>$C16*Z7/453.6</f>
        <v>0</v>
      </c>
      <c r="U26" s="4">
        <f>$E16*Z7/453.6</f>
        <v>0</v>
      </c>
      <c r="W26" s="4">
        <f>$C16*AC7/453.6</f>
        <v>0</v>
      </c>
      <c r="X26" s="4">
        <f>$E16*AC7/453.6</f>
        <v>0</v>
      </c>
      <c r="Z26" s="4">
        <f>$C16*AF7/453.6</f>
        <v>0</v>
      </c>
      <c r="AA26" s="4">
        <f>$E16*AF7/453.6</f>
        <v>0</v>
      </c>
    </row>
    <row r="27" spans="1:27" ht="12.75">
      <c r="A27" s="2" t="s">
        <v>2</v>
      </c>
      <c r="B27" s="4">
        <f>$C17*H8/453.6</f>
        <v>29.46666666666667</v>
      </c>
      <c r="C27" s="4">
        <f>$E17*H8/453.6</f>
        <v>0.4567333333333334</v>
      </c>
      <c r="E27" s="4">
        <f>$C17*K8/453.6</f>
        <v>58.93333333333334</v>
      </c>
      <c r="F27" s="4">
        <f>$E17*K8/453.6</f>
        <v>0.9134666666666668</v>
      </c>
      <c r="H27" s="4">
        <f>$C17*N8/453.6</f>
        <v>88.4</v>
      </c>
      <c r="I27" s="4">
        <f>$E17*N8/453.6</f>
        <v>1.3702</v>
      </c>
      <c r="K27" s="4">
        <f>$C17*Q8/453.6</f>
        <v>117.86666666666667</v>
      </c>
      <c r="L27" s="4">
        <f>$E17*Q8/453.6</f>
        <v>1.8269333333333335</v>
      </c>
      <c r="N27" s="4">
        <f>$C17*T8/453.6</f>
        <v>147.33333333333334</v>
      </c>
      <c r="O27" s="4">
        <f>$E17*T8/453.6</f>
        <v>2.283666666666667</v>
      </c>
      <c r="Q27" s="4">
        <f>$C17*W8/453.6</f>
        <v>176.8</v>
      </c>
      <c r="R27" s="4">
        <f>$E17*W8/453.6</f>
        <v>2.7404</v>
      </c>
      <c r="T27" s="4">
        <f>$C17*Z8/453.6</f>
        <v>206.26666666666668</v>
      </c>
      <c r="U27" s="4">
        <f>$E17*Z8/453.6</f>
        <v>3.197133333333334</v>
      </c>
      <c r="W27" s="4">
        <f>$C17*AC8/453.6</f>
        <v>235.73333333333335</v>
      </c>
      <c r="X27" s="4">
        <f>$E17*AC8/453.6</f>
        <v>3.653866666666667</v>
      </c>
      <c r="Z27" s="4">
        <f>$C17*AF8/453.6</f>
        <v>265.20000000000005</v>
      </c>
      <c r="AA27" s="4">
        <f>$E17*AF8/453.6</f>
        <v>4.110600000000001</v>
      </c>
    </row>
    <row r="28" spans="1:27" ht="12.75">
      <c r="A28" s="1" t="s">
        <v>30</v>
      </c>
      <c r="B28" s="7">
        <f>SUM(B25:B27)</f>
        <v>29.46666666666667</v>
      </c>
      <c r="C28" s="7">
        <f>SUM(C25:C27)</f>
        <v>0.4567333333333334</v>
      </c>
      <c r="E28" s="7">
        <f>SUM(E25:E27)</f>
        <v>58.93333333333334</v>
      </c>
      <c r="F28" s="7">
        <f>SUM(F25:F27)</f>
        <v>0.9134666666666668</v>
      </c>
      <c r="H28" s="7">
        <f>SUM(H25:H27)</f>
        <v>88.4</v>
      </c>
      <c r="I28" s="7">
        <f>SUM(I25:I27)</f>
        <v>1.3702</v>
      </c>
      <c r="K28" s="7">
        <f>SUM(K25:K27)</f>
        <v>117.86666666666667</v>
      </c>
      <c r="L28" s="7">
        <f>SUM(L25:L27)</f>
        <v>1.8269333333333335</v>
      </c>
      <c r="N28" s="7">
        <f>SUM(N25:N27)</f>
        <v>147.33333333333334</v>
      </c>
      <c r="O28" s="7">
        <f>SUM(O25:O27)</f>
        <v>2.283666666666667</v>
      </c>
      <c r="Q28" s="7">
        <f>SUM(Q25:Q27)</f>
        <v>176.8</v>
      </c>
      <c r="R28" s="7">
        <f>SUM(R25:R27)</f>
        <v>2.7404</v>
      </c>
      <c r="T28" s="7">
        <f>SUM(T25:T27)</f>
        <v>206.26666666666668</v>
      </c>
      <c r="U28" s="7">
        <f>SUM(U25:U27)</f>
        <v>3.197133333333334</v>
      </c>
      <c r="W28" s="7">
        <f>SUM(W25:W27)</f>
        <v>235.73333333333335</v>
      </c>
      <c r="X28" s="7">
        <f>SUM(X25:X27)</f>
        <v>3.653866666666667</v>
      </c>
      <c r="Z28" s="7">
        <f>SUM(Z25:Z27)</f>
        <v>265.20000000000005</v>
      </c>
      <c r="AA28" s="7">
        <f>SUM(AA25:AA27)</f>
        <v>4.110600000000001</v>
      </c>
    </row>
  </sheetData>
  <sheetProtection/>
  <mergeCells count="20">
    <mergeCell ref="B22:C22"/>
    <mergeCell ref="E22:F22"/>
    <mergeCell ref="H22:I22"/>
    <mergeCell ref="K22:L22"/>
    <mergeCell ref="Z22:AA22"/>
    <mergeCell ref="N22:O22"/>
    <mergeCell ref="Q22:R22"/>
    <mergeCell ref="T22:U22"/>
    <mergeCell ref="W22:X22"/>
    <mergeCell ref="B14:C14"/>
    <mergeCell ref="D14:E14"/>
    <mergeCell ref="M2:O2"/>
    <mergeCell ref="P2:R2"/>
    <mergeCell ref="G2:I2"/>
    <mergeCell ref="J2:L2"/>
    <mergeCell ref="Y2:AA2"/>
    <mergeCell ref="AB2:AD2"/>
    <mergeCell ref="AE2:AG2"/>
    <mergeCell ref="S2:U2"/>
    <mergeCell ref="V2:X2"/>
  </mergeCells>
  <printOptions/>
  <pageMargins left="0.25" right="0.25" top="1" bottom="1" header="0.5" footer="0.5"/>
  <pageSetup fitToHeight="2" fitToWidth="3" horizontalDpi="600" verticalDpi="600" orientation="landscape" r:id="rId1"/>
  <headerFooter alignWithMargins="0">
    <oddFooter>&amp;L&amp;F&amp;A&amp;CPage &amp;P&amp;R&amp;D</oddFooter>
  </headerFooter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60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Heisler</dc:creator>
  <cp:keywords/>
  <dc:description/>
  <cp:lastModifiedBy>dsasaki</cp:lastModifiedBy>
  <cp:lastPrinted>2000-06-04T06:59:46Z</cp:lastPrinted>
  <dcterms:created xsi:type="dcterms:W3CDTF">2000-02-04T21:55:56Z</dcterms:created>
  <dcterms:modified xsi:type="dcterms:W3CDTF">2014-08-06T15:34:00Z</dcterms:modified>
  <cp:category/>
  <cp:version/>
  <cp:contentType/>
  <cp:contentStatus/>
</cp:coreProperties>
</file>