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navar\Desktop\"/>
    </mc:Choice>
  </mc:AlternateContent>
  <bookViews>
    <workbookView xWindow="0" yWindow="0" windowWidth="28800" windowHeight="12435"/>
  </bookViews>
  <sheets>
    <sheet name="TAC FEE CALC" sheetId="1" r:id="rId1"/>
    <sheet name="read_m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1" l="1"/>
  <c r="H55" i="1"/>
  <c r="I55" i="1"/>
  <c r="J55" i="1"/>
  <c r="K44" i="1"/>
  <c r="K45" i="1"/>
  <c r="K46" i="1"/>
  <c r="K47" i="1"/>
  <c r="K48" i="1"/>
  <c r="K49" i="1"/>
  <c r="K50" i="1"/>
  <c r="K51" i="1"/>
  <c r="K52" i="1"/>
  <c r="K53" i="1"/>
  <c r="K54" i="1"/>
  <c r="K56" i="1"/>
  <c r="K57" i="1"/>
  <c r="K58" i="1"/>
  <c r="K59" i="1"/>
  <c r="K60" i="1"/>
  <c r="K61" i="1"/>
  <c r="K62" i="1"/>
  <c r="K63" i="1"/>
  <c r="K64" i="1"/>
  <c r="K65" i="1"/>
  <c r="K66" i="1"/>
  <c r="K67" i="1"/>
  <c r="K68" i="1"/>
  <c r="K69" i="1"/>
  <c r="K70" i="1"/>
  <c r="K71" i="1"/>
  <c r="K72" i="1"/>
  <c r="K73" i="1"/>
  <c r="K74" i="1"/>
  <c r="K75" i="1"/>
  <c r="K76" i="1"/>
  <c r="H51" i="1"/>
  <c r="I51" i="1"/>
  <c r="J51" i="1"/>
  <c r="H52" i="1"/>
  <c r="I52" i="1"/>
  <c r="J52" i="1"/>
  <c r="H53" i="1"/>
  <c r="I53" i="1"/>
  <c r="J53" i="1"/>
  <c r="H54" i="1"/>
  <c r="I54" i="1"/>
  <c r="J54" i="1"/>
  <c r="H56" i="1"/>
  <c r="I56" i="1"/>
  <c r="J56" i="1"/>
  <c r="H57" i="1"/>
  <c r="I57" i="1"/>
  <c r="J57" i="1"/>
  <c r="H58" i="1"/>
  <c r="I58" i="1"/>
  <c r="J58" i="1"/>
  <c r="H59" i="1"/>
  <c r="I59" i="1"/>
  <c r="J59" i="1"/>
  <c r="H60" i="1"/>
  <c r="I60" i="1"/>
  <c r="J60" i="1"/>
  <c r="H61" i="1"/>
  <c r="I61" i="1"/>
  <c r="J61" i="1"/>
  <c r="H62" i="1"/>
  <c r="I62" i="1"/>
  <c r="J62" i="1"/>
  <c r="H63" i="1"/>
  <c r="I63" i="1"/>
  <c r="J63" i="1"/>
  <c r="I83" i="1" l="1"/>
  <c r="J83" i="1"/>
  <c r="H83" i="1"/>
  <c r="I81" i="1"/>
  <c r="J81" i="1"/>
  <c r="I82" i="1"/>
  <c r="J82" i="1"/>
  <c r="H82" i="1"/>
  <c r="H81" i="1"/>
  <c r="J84" i="1" l="1"/>
  <c r="I84" i="1"/>
  <c r="H84" i="1"/>
  <c r="H12" i="1" l="1"/>
  <c r="I12" i="1"/>
  <c r="J12" i="1"/>
  <c r="H13" i="1"/>
  <c r="I13" i="1"/>
  <c r="J13" i="1"/>
  <c r="H14" i="1"/>
  <c r="I14" i="1"/>
  <c r="J14" i="1"/>
  <c r="H15" i="1"/>
  <c r="I15" i="1"/>
  <c r="J15" i="1"/>
  <c r="H16" i="1"/>
  <c r="I16" i="1"/>
  <c r="J16"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8" i="1"/>
  <c r="I38" i="1"/>
  <c r="J38" i="1"/>
  <c r="H30" i="1"/>
  <c r="I30" i="1"/>
  <c r="J30" i="1"/>
  <c r="H31" i="1"/>
  <c r="I31" i="1"/>
  <c r="J31" i="1"/>
  <c r="H32" i="1"/>
  <c r="I32" i="1"/>
  <c r="J32" i="1"/>
  <c r="H33" i="1"/>
  <c r="I33" i="1"/>
  <c r="J33" i="1"/>
  <c r="H34" i="1"/>
  <c r="I34" i="1"/>
  <c r="J34" i="1"/>
  <c r="H35" i="1"/>
  <c r="I35" i="1"/>
  <c r="J35" i="1"/>
  <c r="H36" i="1"/>
  <c r="I36" i="1"/>
  <c r="J36" i="1"/>
  <c r="H37" i="1"/>
  <c r="I37" i="1"/>
  <c r="J37"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64" i="1"/>
  <c r="I64" i="1"/>
  <c r="J64" i="1"/>
  <c r="H65" i="1"/>
  <c r="I65" i="1"/>
  <c r="J65" i="1"/>
  <c r="H66" i="1"/>
  <c r="I66" i="1"/>
  <c r="J66" i="1"/>
  <c r="H67" i="1"/>
  <c r="I67" i="1"/>
  <c r="J67" i="1"/>
  <c r="H68" i="1"/>
  <c r="I68" i="1"/>
  <c r="J68" i="1"/>
  <c r="H69" i="1"/>
  <c r="I69" i="1"/>
  <c r="J69" i="1"/>
  <c r="H70" i="1"/>
  <c r="I70" i="1"/>
  <c r="J70" i="1"/>
  <c r="H71" i="1"/>
  <c r="I71" i="1"/>
  <c r="J71" i="1"/>
  <c r="H72" i="1"/>
  <c r="I72" i="1"/>
  <c r="J72" i="1"/>
  <c r="H73" i="1"/>
  <c r="I73" i="1"/>
  <c r="J73" i="1"/>
  <c r="H74" i="1"/>
  <c r="I74" i="1"/>
  <c r="J74" i="1"/>
  <c r="H75" i="1"/>
  <c r="I75" i="1"/>
  <c r="J75" i="1"/>
  <c r="H76" i="1"/>
  <c r="I76" i="1"/>
  <c r="J76" i="1"/>
  <c r="J11" i="1"/>
  <c r="I11" i="1"/>
  <c r="H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11" i="1"/>
  <c r="K77" i="1" l="1"/>
  <c r="I4" i="1" s="1"/>
  <c r="J4" i="1" l="1"/>
  <c r="J7" i="1"/>
  <c r="I7" i="1"/>
  <c r="H77" i="1" l="1"/>
  <c r="M4" i="1" s="1"/>
  <c r="I77" i="1" l="1"/>
  <c r="N4" i="1" s="1"/>
  <c r="J77" i="1"/>
  <c r="O4" i="1" s="1"/>
</calcChain>
</file>

<file path=xl/sharedStrings.xml><?xml version="1.0" encoding="utf-8"?>
<sst xmlns="http://schemas.openxmlformats.org/spreadsheetml/2006/main" count="219" uniqueCount="127">
  <si>
    <t>TOXIC COMPOUNDS</t>
  </si>
  <si>
    <t>Annual Emission Thresholds (lbs)</t>
  </si>
  <si>
    <t>CPF</t>
  </si>
  <si>
    <t>MPF</t>
  </si>
  <si>
    <t>Asbestos</t>
  </si>
  <si>
    <t>Benzene</t>
  </si>
  <si>
    <t>Cadmium</t>
  </si>
  <si>
    <t>Carbon tetrachloride</t>
  </si>
  <si>
    <t>Ethylene dibromide</t>
  </si>
  <si>
    <t>Ethylene dichloride</t>
  </si>
  <si>
    <t>Ethylene oxide</t>
  </si>
  <si>
    <t>Formaldehyde</t>
  </si>
  <si>
    <t>Hexavalent chromium</t>
  </si>
  <si>
    <t>Methylene chloride</t>
  </si>
  <si>
    <t>Nickel</t>
  </si>
  <si>
    <t>Perchloroethylene</t>
  </si>
  <si>
    <t>1,3-Butadiene</t>
  </si>
  <si>
    <t>Inorganic arsenic</t>
  </si>
  <si>
    <t>Beryllium</t>
  </si>
  <si>
    <t>Vinyl chloride</t>
  </si>
  <si>
    <t>Lead</t>
  </si>
  <si>
    <t>1,4-Dioxane</t>
  </si>
  <si>
    <t>Trichloroethylene</t>
  </si>
  <si>
    <t>DiBenFurans(Cl), without individual isomers reported</t>
  </si>
  <si>
    <t>Chlorinated dioxins, without individual isomers reported</t>
  </si>
  <si>
    <t>2,3,7,8-TCDD</t>
  </si>
  <si>
    <t>1-8OctaCDD</t>
  </si>
  <si>
    <t>1-3,7-9HxCDD</t>
  </si>
  <si>
    <t>1-4,6-8HpCDD</t>
  </si>
  <si>
    <t>1-4,7,8HxCDD</t>
  </si>
  <si>
    <t>1-3,7,8PeCDD</t>
  </si>
  <si>
    <t>1-3,6-8HxCDD</t>
  </si>
  <si>
    <t>1-8OctaCDF</t>
  </si>
  <si>
    <t>2,3,7,8-TCDF</t>
  </si>
  <si>
    <t>1-4,7-9HpCDF</t>
  </si>
  <si>
    <t>2-4,7,8PeCDF</t>
  </si>
  <si>
    <t>1-3,7,8PeCDF</t>
  </si>
  <si>
    <t>1-3,6-8HxCDF</t>
  </si>
  <si>
    <t>2-4,6-8HxCDF</t>
  </si>
  <si>
    <t>1-4,6-8HpCDF</t>
  </si>
  <si>
    <t>1-4,7,8HxCDF</t>
  </si>
  <si>
    <t>1-3,7-9HxCDF</t>
  </si>
  <si>
    <t>Diesel Particulate Matter</t>
  </si>
  <si>
    <t>2020 Device Fee</t>
  </si>
  <si>
    <t>2021 Device Fee</t>
  </si>
  <si>
    <t>2022 Device Fee</t>
  </si>
  <si>
    <t>2020 Facility Fee</t>
  </si>
  <si>
    <t>2021 Facility Fee</t>
  </si>
  <si>
    <t>2022 Facility Fee</t>
  </si>
  <si>
    <t>ALL FACILITIES PAY FLAT RATE FEE of $78.03</t>
  </si>
  <si>
    <t>Total</t>
  </si>
  <si>
    <t>Chemical Abstract #</t>
  </si>
  <si>
    <t>where:</t>
  </si>
  <si>
    <t>SCAQMD TAC Fee Calculator in Years 2020, 2021, and 2022 and Beyond</t>
  </si>
  <si>
    <r>
      <t xml:space="preserve">CPWE </t>
    </r>
    <r>
      <rPr>
        <sz val="14"/>
        <color theme="1"/>
        <rFont val="Calibri"/>
        <family val="2"/>
        <scheme val="minor"/>
      </rPr>
      <t>=</t>
    </r>
    <r>
      <rPr>
        <i/>
        <sz val="14"/>
        <color theme="1"/>
        <rFont val="Calibri"/>
        <family val="2"/>
        <scheme val="minor"/>
      </rPr>
      <t xml:space="preserve"> TAC </t>
    </r>
    <r>
      <rPr>
        <sz val="14"/>
        <color theme="1"/>
        <rFont val="Calibri"/>
        <family val="2"/>
        <scheme val="minor"/>
      </rPr>
      <t>x</t>
    </r>
    <r>
      <rPr>
        <i/>
        <sz val="14"/>
        <color theme="1"/>
        <rFont val="Calibri"/>
        <family val="2"/>
        <scheme val="minor"/>
      </rPr>
      <t xml:space="preserve"> CPF </t>
    </r>
    <r>
      <rPr>
        <sz val="14"/>
        <color theme="1"/>
        <rFont val="Calibri"/>
        <family val="2"/>
        <scheme val="minor"/>
      </rPr>
      <t>x</t>
    </r>
    <r>
      <rPr>
        <i/>
        <sz val="14"/>
        <color theme="1"/>
        <rFont val="Calibri"/>
        <family val="2"/>
        <scheme val="minor"/>
      </rPr>
      <t xml:space="preserve"> MPF</t>
    </r>
  </si>
  <si>
    <r>
      <rPr>
        <i/>
        <sz val="14"/>
        <color theme="1"/>
        <rFont val="Calibri"/>
        <family val="2"/>
        <scheme val="minor"/>
      </rPr>
      <t>CPWE</t>
    </r>
    <r>
      <rPr>
        <sz val="14"/>
        <color theme="1"/>
        <rFont val="Calibri"/>
        <family val="2"/>
        <scheme val="minor"/>
      </rPr>
      <t xml:space="preserve"> = Cancer Potency Weighted Emissions</t>
    </r>
  </si>
  <si>
    <r>
      <rPr>
        <i/>
        <sz val="14"/>
        <color theme="1"/>
        <rFont val="Calibri"/>
        <family val="2"/>
        <scheme val="minor"/>
      </rPr>
      <t>TAC</t>
    </r>
    <r>
      <rPr>
        <sz val="14"/>
        <color theme="1"/>
        <rFont val="Calibri"/>
        <family val="2"/>
        <scheme val="minor"/>
      </rPr>
      <t xml:space="preserve"> = Emissions (pounds) of a Table IV toxic air contaminant</t>
    </r>
  </si>
  <si>
    <r>
      <rPr>
        <i/>
        <sz val="14"/>
        <color theme="1"/>
        <rFont val="Calibri"/>
        <family val="2"/>
        <scheme val="minor"/>
      </rPr>
      <t>CPF</t>
    </r>
    <r>
      <rPr>
        <sz val="14"/>
        <color theme="1"/>
        <rFont val="Calibri"/>
        <family val="2"/>
        <scheme val="minor"/>
      </rPr>
      <t xml:space="preserve"> = Cancer Potency Factor for the reported toxic air contaminant</t>
    </r>
  </si>
  <si>
    <r>
      <rPr>
        <i/>
        <sz val="14"/>
        <color theme="1"/>
        <rFont val="Calibri"/>
        <family val="2"/>
        <scheme val="minor"/>
      </rPr>
      <t>MPF</t>
    </r>
    <r>
      <rPr>
        <sz val="14"/>
        <color theme="1"/>
        <rFont val="Calibri"/>
        <family val="2"/>
        <scheme val="minor"/>
      </rPr>
      <t xml:space="preserve"> = Multi-Pathway Factor for the reported toxic air contaminant</t>
    </r>
  </si>
  <si>
    <r>
      <rPr>
        <sz val="22"/>
        <color theme="1"/>
        <rFont val="Calibri"/>
        <family val="2"/>
        <scheme val="minor"/>
      </rPr>
      <t>3</t>
    </r>
    <r>
      <rPr>
        <sz val="14"/>
        <color theme="1"/>
        <rFont val="Calibri"/>
        <family val="2"/>
        <scheme val="minor"/>
      </rPr>
      <t>. A Cancer-Potency Weighted Fee of $5.00 and $10.00, starting January 1, 2021, and January 1, 2022, respectively, per cancer-potency weighted pound of facility-wide emissions for each pollutant listed in Table IV.  The cancer-potency weighted emissions of each toxic air contaminant listed in Table IV shall be calculated as follows:</t>
    </r>
  </si>
  <si>
    <r>
      <rPr>
        <sz val="22"/>
        <color theme="1"/>
        <rFont val="Calibri"/>
        <family val="2"/>
        <scheme val="minor"/>
      </rPr>
      <t>1</t>
    </r>
    <r>
      <rPr>
        <sz val="12"/>
        <color theme="1"/>
        <rFont val="Calibri"/>
        <family val="2"/>
        <scheme val="minor"/>
      </rPr>
      <t xml:space="preserve">. </t>
    </r>
    <r>
      <rPr>
        <sz val="14"/>
        <color theme="1"/>
        <rFont val="Calibri"/>
        <family val="2"/>
        <scheme val="minor"/>
      </rPr>
      <t>A Base Toxics Fee of $78.03;</t>
    </r>
  </si>
  <si>
    <t>2021 Cancer-Potency Weighted  Fee</t>
  </si>
  <si>
    <t>2022 Cancer-Potency Weighted  Fee</t>
  </si>
  <si>
    <t xml:space="preserve">ENTER EMISSIONS (in lbs.) FOR EACH TAC LISTED IN COLUMN 'D' </t>
  </si>
  <si>
    <t>TABLE IV</t>
  </si>
  <si>
    <t xml:space="preserve">ENTER NUMBER OF PERMITTED DEVICES, UNPERMITTED DEVICES, OR REPORTABLE TAC ACTIVITY ABOVE ANNUAL THRESHOLDS LISTED IN TABLE IV </t>
  </si>
  <si>
    <t>2020 Emissions Fee</t>
  </si>
  <si>
    <t>2020 TAC Fee Total</t>
  </si>
  <si>
    <t>2021 TAC Fee Total</t>
  </si>
  <si>
    <t>2022 TAC Fee Total</t>
  </si>
  <si>
    <t>Fees Before January 1, 2021 ($/lb)</t>
  </si>
  <si>
    <t>Ammonia</t>
  </si>
  <si>
    <r>
      <rPr>
        <sz val="22"/>
        <color theme="1"/>
        <rFont val="Calibri"/>
        <family val="2"/>
        <scheme val="minor"/>
      </rPr>
      <t>2</t>
    </r>
    <r>
      <rPr>
        <sz val="14"/>
        <color theme="1"/>
        <rFont val="Calibri"/>
        <family val="2"/>
        <scheme val="minor"/>
      </rPr>
      <t>. A Flat Rate Device Fee of $170.95, and $341.89, starting January 1, 2021, and January 1, 2022, respectively, for each device, including permitted and unpermitted equipment and activity including, but not limited to, material usage, handling, processing, loading/unloading; combustion byproducts, and fugitives (equipment/component leaks) with emissions of any pollutant above the annual thresholds listed in Table IV;</t>
    </r>
  </si>
  <si>
    <t>Ammonia and Ozone Depleters</t>
  </si>
  <si>
    <t xml:space="preserve">ENTER EMISSIONS (in lbs.) FOR EACH COMPOUND LISTED IN COLUMN 'D' </t>
  </si>
  <si>
    <t>2021 Emissions Fee</t>
  </si>
  <si>
    <t>2022 Emissions Fee</t>
  </si>
  <si>
    <t>Chlorofluorocarbons</t>
  </si>
  <si>
    <t>1,1,1-trichloroethane</t>
  </si>
  <si>
    <r>
      <rPr>
        <sz val="22"/>
        <color theme="1"/>
        <rFont val="Calibri"/>
        <family val="2"/>
        <scheme val="minor"/>
      </rPr>
      <t>4</t>
    </r>
    <r>
      <rPr>
        <sz val="14"/>
        <color theme="1"/>
        <rFont val="Calibri"/>
        <family val="2"/>
        <scheme val="minor"/>
      </rPr>
      <t>. Three pollutants currently listed in Table IV would not be subject to the above fees, including ammonia and the ozone depleters, chlorfluorocarbons, and 1,1,1 trichloroethane.  The fees for these pollutants would not change (other than regular CPI adjustments), and their fee rates would be moved to Table III.</t>
    </r>
  </si>
  <si>
    <t xml:space="preserve">Total  </t>
  </si>
  <si>
    <t>Annual Emissions</t>
  </si>
  <si>
    <t>(lb/year)</t>
  </si>
  <si>
    <t>4 – 25</t>
  </si>
  <si>
    <t>(ton/year)</t>
  </si>
  <si>
    <t>&gt;25 – 75</t>
  </si>
  <si>
    <t>&gt;75 - &lt;100</t>
  </si>
  <si>
    <t>Organic Gases*</t>
  </si>
  <si>
    <t>($/ton)</t>
  </si>
  <si>
    <t>-</t>
  </si>
  <si>
    <t>Specific Organics**</t>
  </si>
  <si>
    <t>Nitrogen Oxides</t>
  </si>
  <si>
    <t>Sulfur Oxides</t>
  </si>
  <si>
    <t>Carbon Monoxide</t>
  </si>
  <si>
    <t>Particulate Matter</t>
  </si>
  <si>
    <t>($/lb)</t>
  </si>
  <si>
    <t>TABLE III</t>
  </si>
  <si>
    <r>
      <t>&gt;</t>
    </r>
    <r>
      <rPr>
        <b/>
        <sz val="10"/>
        <color theme="1"/>
        <rFont val="Calibri"/>
        <family val="2"/>
      </rPr>
      <t>100</t>
    </r>
  </si>
  <si>
    <t>Benzo(a)Pyrene</t>
  </si>
  <si>
    <t>Dibenz(a,h)Anthracene</t>
  </si>
  <si>
    <t>3-Methylcholanthrene</t>
  </si>
  <si>
    <t>Benz(a)Anthracene</t>
  </si>
  <si>
    <t>7,12-Dimethylbenz(a)Anthracene</t>
  </si>
  <si>
    <t>Dibenzo(a,i)Pyrene</t>
  </si>
  <si>
    <t>Dibenzo(a,h)Pyrene</t>
  </si>
  <si>
    <t>Dibenzo(a,l)Pyrene</t>
  </si>
  <si>
    <t>Dibenzo(a,e)Pyrene</t>
  </si>
  <si>
    <t>Indeno(1,2,3-c,d)Pyrene</t>
  </si>
  <si>
    <t>7H-Dibenzo(c,g)Carbazole</t>
  </si>
  <si>
    <t>Benzo(j)Fluoranthene</t>
  </si>
  <si>
    <t>Benzo(b)Fluoranthene</t>
  </si>
  <si>
    <t>Benzo(k)Fluoranthene</t>
  </si>
  <si>
    <t>Chrysene</t>
  </si>
  <si>
    <t>Dibenz(a,j)Acridine</t>
  </si>
  <si>
    <t>Dibenz(a,h)Acridine</t>
  </si>
  <si>
    <t>5-Nitroacenaphthene</t>
  </si>
  <si>
    <t>2-Nitrofluorene</t>
  </si>
  <si>
    <t>5-Methylchrysene</t>
  </si>
  <si>
    <t>1-Nitropyrene</t>
  </si>
  <si>
    <t>6-Nitrochrysene</t>
  </si>
  <si>
    <t>1,6-Dinitropyrene</t>
  </si>
  <si>
    <t>1,8-Dinitropyrene</t>
  </si>
  <si>
    <t>4-Nitropyrene</t>
  </si>
  <si>
    <t>Naphthalene</t>
  </si>
  <si>
    <t>Version Date: 04/10/2019</t>
  </si>
  <si>
    <t>Please note, this version corrects an administrative error that inadvertently omitted a subset of polynuclear aromatic hydrocarbons (PAHs) with a cancer potency factor (CPF).</t>
  </si>
  <si>
    <t>Polycyclic aromatic hydrocarbons, PAHs (without individual isomers reported)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</si>
</sst>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0.0"/>
    <numFmt numFmtId="165" formatCode="&quot;$&quot;#,##0.00"/>
  </numFmts>
  <fonts count="18" x14ac:knownFonts="1">
    <font>
      <sz val="11"/>
      <color theme="1"/>
      <name val="Calibri"/>
      <family val="2"/>
      <scheme val="minor"/>
    </font>
    <font>
      <b/>
      <sz val="12"/>
      <color theme="1"/>
      <name val="Calibri"/>
      <family val="2"/>
      <scheme val="minor"/>
    </font>
    <font>
      <sz val="12"/>
      <color theme="1"/>
      <name val="Calibri"/>
      <family val="2"/>
      <scheme val="minor"/>
    </font>
    <font>
      <b/>
      <sz val="14"/>
      <name val="Calibri"/>
      <family val="2"/>
      <scheme val="minor"/>
    </font>
    <font>
      <b/>
      <sz val="12"/>
      <color rgb="FF000000"/>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
      <sz val="10"/>
      <color theme="1" tint="0.249977111117893"/>
      <name val="Calibri"/>
      <family val="2"/>
      <scheme val="minor"/>
    </font>
    <font>
      <i/>
      <sz val="14"/>
      <color theme="1"/>
      <name val="Calibri"/>
      <family val="2"/>
      <scheme val="minor"/>
    </font>
    <font>
      <sz val="22"/>
      <color theme="1"/>
      <name val="Calibri"/>
      <family val="2"/>
      <scheme val="minor"/>
    </font>
    <font>
      <sz val="11"/>
      <color theme="0"/>
      <name val="Calibri"/>
      <family val="2"/>
      <scheme val="minor"/>
    </font>
    <font>
      <b/>
      <sz val="16"/>
      <color theme="1" tint="0.249977111117893"/>
      <name val="Calibri"/>
      <family val="2"/>
      <scheme val="minor"/>
    </font>
    <font>
      <b/>
      <sz val="10"/>
      <color theme="1" tint="0.249977111117893"/>
      <name val="Calibri"/>
      <family val="2"/>
      <scheme val="minor"/>
    </font>
    <font>
      <b/>
      <sz val="10"/>
      <color theme="1"/>
      <name val="Calibri"/>
      <family val="2"/>
    </font>
    <font>
      <b/>
      <u/>
      <sz val="10"/>
      <color theme="1"/>
      <name val="Calibri"/>
      <family val="2"/>
    </font>
    <font>
      <sz val="10"/>
      <color theme="1"/>
      <name val="Calibri"/>
      <family val="2"/>
    </font>
    <font>
      <sz val="11"/>
      <color theme="1"/>
      <name val="Calibri"/>
      <family val="2"/>
    </font>
  </fonts>
  <fills count="7">
    <fill>
      <patternFill patternType="none"/>
    </fill>
    <fill>
      <patternFill patternType="gray125"/>
    </fill>
    <fill>
      <patternFill patternType="solid">
        <fgColor theme="8"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4.9989318521683403E-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88">
    <xf numFmtId="0" fontId="0" fillId="0" borderId="0" xfId="0"/>
    <xf numFmtId="0" fontId="3" fillId="3" borderId="1" xfId="0" applyFont="1" applyFill="1" applyBorder="1" applyAlignment="1">
      <alignment horizontal="center" vertical="center"/>
    </xf>
    <xf numFmtId="165" fontId="3" fillId="3" borderId="1" xfId="0" applyNumberFormat="1" applyFont="1" applyFill="1" applyBorder="1" applyAlignment="1">
      <alignment horizontal="center" vertical="center"/>
    </xf>
    <xf numFmtId="0" fontId="2" fillId="0" borderId="0" xfId="0" applyFont="1"/>
    <xf numFmtId="0" fontId="2" fillId="0" borderId="0" xfId="0" applyFont="1" applyAlignment="1">
      <alignment horizontal="center" vertical="center"/>
    </xf>
    <xf numFmtId="0" fontId="2" fillId="5" borderId="0" xfId="0" applyFont="1" applyFill="1"/>
    <xf numFmtId="0" fontId="2" fillId="5" borderId="0" xfId="0" applyFont="1" applyFill="1" applyBorder="1"/>
    <xf numFmtId="0" fontId="1" fillId="5" borderId="0" xfId="0" applyFont="1" applyFill="1" applyBorder="1" applyAlignment="1">
      <alignment horizontal="right" vertical="center"/>
    </xf>
    <xf numFmtId="0" fontId="1" fillId="5" borderId="0" xfId="0" applyFont="1" applyFill="1" applyBorder="1" applyAlignment="1">
      <alignment horizontal="right" vertical="center" wrapText="1"/>
    </xf>
    <xf numFmtId="0" fontId="4" fillId="5" borderId="0" xfId="0" applyFont="1" applyFill="1" applyBorder="1" applyAlignment="1">
      <alignment horizontal="right" vertical="center" wrapText="1"/>
    </xf>
    <xf numFmtId="0" fontId="6" fillId="0" borderId="0" xfId="0" applyFont="1"/>
    <xf numFmtId="0" fontId="2" fillId="0" borderId="0" xfId="0" applyFont="1" applyFill="1"/>
    <xf numFmtId="0" fontId="5" fillId="5" borderId="6" xfId="0" applyFont="1" applyFill="1" applyBorder="1" applyAlignment="1">
      <alignment horizontal="center" wrapText="1"/>
    </xf>
    <xf numFmtId="0" fontId="2" fillId="5" borderId="7" xfId="0" applyFont="1" applyFill="1" applyBorder="1"/>
    <xf numFmtId="0" fontId="2" fillId="0" borderId="0" xfId="0" applyFont="1" applyBorder="1"/>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5" borderId="7" xfId="0" applyFont="1" applyFill="1" applyBorder="1" applyAlignment="1">
      <alignment horizontal="center" vertical="center" wrapText="1"/>
    </xf>
    <xf numFmtId="0" fontId="0" fillId="0" borderId="0" xfId="0" applyAlignment="1">
      <alignment vertical="top"/>
    </xf>
    <xf numFmtId="0" fontId="0" fillId="0" borderId="0" xfId="0" applyAlignment="1">
      <alignment horizontal="left" vertical="top" wrapText="1"/>
    </xf>
    <xf numFmtId="0" fontId="2" fillId="5" borderId="0" xfId="0" applyFont="1" applyFill="1" applyBorder="1" applyAlignment="1">
      <alignment vertical="center"/>
    </xf>
    <xf numFmtId="0" fontId="0" fillId="0" borderId="0" xfId="0" applyFill="1"/>
    <xf numFmtId="165" fontId="2" fillId="0" borderId="0" xfId="0" applyNumberFormat="1" applyFont="1" applyFill="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165" fontId="2" fillId="4" borderId="10" xfId="0" applyNumberFormat="1" applyFont="1" applyFill="1" applyBorder="1" applyAlignment="1">
      <alignment horizontal="center" vertical="center"/>
    </xf>
    <xf numFmtId="165" fontId="2" fillId="4" borderId="5" xfId="0" applyNumberFormat="1" applyFont="1" applyFill="1" applyBorder="1" applyAlignment="1">
      <alignment horizontal="center" vertical="center"/>
    </xf>
    <xf numFmtId="165" fontId="2" fillId="4" borderId="1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 fillId="0" borderId="2" xfId="0" applyFont="1" applyBorder="1" applyAlignment="1">
      <alignment horizontal="center" vertical="center"/>
    </xf>
    <xf numFmtId="165" fontId="2" fillId="4" borderId="7" xfId="0" applyNumberFormat="1" applyFont="1" applyFill="1" applyBorder="1" applyAlignment="1">
      <alignment horizontal="center" vertical="center"/>
    </xf>
    <xf numFmtId="165" fontId="2" fillId="4" borderId="6" xfId="0" applyNumberFormat="1" applyFont="1" applyFill="1" applyBorder="1" applyAlignment="1">
      <alignment horizontal="center" vertical="center"/>
    </xf>
    <xf numFmtId="0" fontId="9" fillId="0" borderId="3" xfId="0" applyFont="1" applyBorder="1" applyAlignment="1">
      <alignment horizontal="center" vertical="center"/>
    </xf>
    <xf numFmtId="0" fontId="7" fillId="0" borderId="3" xfId="0" applyFont="1" applyBorder="1" applyAlignment="1">
      <alignment horizontal="left" vertical="center" indent="1"/>
    </xf>
    <xf numFmtId="0" fontId="7" fillId="0" borderId="3" xfId="0" applyFont="1" applyBorder="1" applyAlignment="1">
      <alignment horizontal="left" vertical="center" wrapText="1" indent="2"/>
    </xf>
    <xf numFmtId="0" fontId="7" fillId="0" borderId="4" xfId="0" applyFont="1" applyBorder="1" applyAlignment="1">
      <alignment horizontal="left" vertical="center" wrapText="1" indent="2"/>
    </xf>
    <xf numFmtId="165" fontId="1" fillId="0" borderId="0" xfId="0" applyNumberFormat="1" applyFont="1" applyAlignment="1">
      <alignment horizontal="center" vertical="center"/>
    </xf>
    <xf numFmtId="0" fontId="1" fillId="0" borderId="2" xfId="0" applyFont="1" applyBorder="1" applyAlignment="1">
      <alignment horizontal="center" vertical="center" wrapText="1"/>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164" fontId="8" fillId="6" borderId="16" xfId="0" applyNumberFormat="1" applyFont="1" applyFill="1" applyBorder="1" applyAlignment="1">
      <alignment horizontal="center" vertical="center"/>
    </xf>
    <xf numFmtId="0" fontId="2" fillId="5" borderId="0" xfId="0" applyFont="1" applyFill="1" applyAlignment="1">
      <alignment horizontal="center" vertical="center"/>
    </xf>
    <xf numFmtId="0" fontId="1" fillId="0" borderId="0" xfId="0" applyFont="1" applyAlignment="1">
      <alignment horizontal="right" vertical="center"/>
    </xf>
    <xf numFmtId="0" fontId="11" fillId="0" borderId="0" xfId="0" applyFont="1"/>
    <xf numFmtId="0" fontId="11" fillId="0" borderId="0" xfId="0" applyFont="1" applyFill="1"/>
    <xf numFmtId="0" fontId="1" fillId="5" borderId="2" xfId="0" applyFont="1" applyFill="1" applyBorder="1" applyAlignment="1">
      <alignment horizontal="center" vertical="center"/>
    </xf>
    <xf numFmtId="165" fontId="2" fillId="5" borderId="1"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6"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4" fillId="6" borderId="20" xfId="0" applyFont="1" applyFill="1" applyBorder="1" applyAlignment="1">
      <alignment horizontal="center" wrapText="1"/>
    </xf>
    <xf numFmtId="0" fontId="15" fillId="6" borderId="20" xfId="0" applyFont="1" applyFill="1" applyBorder="1" applyAlignment="1">
      <alignment horizontal="center" wrapText="1"/>
    </xf>
    <xf numFmtId="0" fontId="14" fillId="6" borderId="2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Fill="1" applyBorder="1" applyAlignment="1">
      <alignment horizontal="right" vertical="center"/>
    </xf>
    <xf numFmtId="0" fontId="2" fillId="0" borderId="0" xfId="0" applyFont="1" applyAlignment="1">
      <alignment vertical="center"/>
    </xf>
    <xf numFmtId="2" fontId="8" fillId="6" borderId="16" xfId="0" applyNumberFormat="1" applyFont="1" applyFill="1" applyBorder="1" applyAlignment="1">
      <alignment horizontal="center" vertical="center"/>
    </xf>
    <xf numFmtId="165" fontId="2" fillId="4" borderId="22" xfId="0" applyNumberFormat="1" applyFont="1" applyFill="1" applyBorder="1" applyAlignment="1">
      <alignment horizontal="center" vertical="center"/>
    </xf>
    <xf numFmtId="0" fontId="2" fillId="0" borderId="1" xfId="0" applyFont="1" applyBorder="1"/>
    <xf numFmtId="0" fontId="2" fillId="0" borderId="2" xfId="0" applyFont="1" applyFill="1" applyBorder="1"/>
    <xf numFmtId="0" fontId="2" fillId="0" borderId="4" xfId="0" applyFont="1" applyBorder="1"/>
    <xf numFmtId="0" fontId="0" fillId="0" borderId="0" xfId="0" applyFont="1"/>
    <xf numFmtId="8" fontId="17" fillId="6" borderId="16" xfId="0" applyNumberFormat="1" applyFont="1" applyFill="1" applyBorder="1" applyAlignment="1">
      <alignment horizontal="center" vertical="center"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17" fillId="6" borderId="16" xfId="0" applyFont="1" applyFill="1" applyBorder="1" applyAlignment="1">
      <alignment horizontal="center" vertical="center" wrapText="1"/>
    </xf>
    <xf numFmtId="0" fontId="14" fillId="6" borderId="20" xfId="0" applyFont="1" applyFill="1" applyBorder="1" applyAlignment="1">
      <alignment horizontal="center" wrapText="1"/>
    </xf>
    <xf numFmtId="0" fontId="14" fillId="6" borderId="21" xfId="0"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2" xfId="0" applyFont="1" applyBorder="1" applyAlignment="1">
      <alignment horizontal="left" vertical="top" wrapText="1" indent="1"/>
    </xf>
    <xf numFmtId="0" fontId="7" fillId="0" borderId="4" xfId="0" applyFont="1" applyBorder="1" applyAlignment="1">
      <alignment horizontal="left" vertical="top" wrapText="1" indent="1"/>
    </xf>
    <xf numFmtId="0" fontId="2" fillId="0" borderId="2" xfId="0" applyFont="1" applyBorder="1" applyAlignment="1">
      <alignment horizontal="left" vertical="center" indent="1"/>
    </xf>
    <xf numFmtId="0" fontId="2" fillId="0" borderId="4" xfId="0" applyFont="1" applyBorder="1" applyAlignment="1">
      <alignment horizontal="left" vertical="center" inden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12" fillId="6" borderId="17"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123265</xdr:colOff>
      <xdr:row>3</xdr:row>
      <xdr:rowOff>9525</xdr:rowOff>
    </xdr:from>
    <xdr:to>
      <xdr:col>3</xdr:col>
      <xdr:colOff>2070287</xdr:colOff>
      <xdr:row>4</xdr:row>
      <xdr:rowOff>0</xdr:rowOff>
    </xdr:to>
    <xdr:sp macro="" textlink="">
      <xdr:nvSpPr>
        <xdr:cNvPr id="2" name="Right Arrow 1"/>
        <xdr:cNvSpPr/>
      </xdr:nvSpPr>
      <xdr:spPr>
        <a:xfrm>
          <a:off x="4493559" y="1197349"/>
          <a:ext cx="3650316" cy="427504"/>
        </a:xfrm>
        <a:prstGeom prst="rightArrow">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123265</xdr:colOff>
      <xdr:row>6</xdr:row>
      <xdr:rowOff>67234</xdr:rowOff>
    </xdr:from>
    <xdr:to>
      <xdr:col>3</xdr:col>
      <xdr:colOff>2085975</xdr:colOff>
      <xdr:row>6</xdr:row>
      <xdr:rowOff>515471</xdr:rowOff>
    </xdr:to>
    <xdr:sp macro="" textlink="">
      <xdr:nvSpPr>
        <xdr:cNvPr id="4" name="Right Arrow 3"/>
        <xdr:cNvSpPr/>
      </xdr:nvSpPr>
      <xdr:spPr>
        <a:xfrm>
          <a:off x="4493559" y="3686734"/>
          <a:ext cx="3666004" cy="448237"/>
        </a:xfrm>
        <a:prstGeom prst="rightArrow">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104775</xdr:colOff>
      <xdr:row>10</xdr:row>
      <xdr:rowOff>38100</xdr:rowOff>
    </xdr:from>
    <xdr:to>
      <xdr:col>1</xdr:col>
      <xdr:colOff>685800</xdr:colOff>
      <xdr:row>10</xdr:row>
      <xdr:rowOff>466725</xdr:rowOff>
    </xdr:to>
    <xdr:sp macro="" textlink="">
      <xdr:nvSpPr>
        <xdr:cNvPr id="5" name="Right Arrow 4"/>
        <xdr:cNvSpPr/>
      </xdr:nvSpPr>
      <xdr:spPr>
        <a:xfrm>
          <a:off x="4476750" y="5581650"/>
          <a:ext cx="581025" cy="428625"/>
        </a:xfrm>
        <a:prstGeom prst="rightArrow">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114300</xdr:colOff>
      <xdr:row>80</xdr:row>
      <xdr:rowOff>33617</xdr:rowOff>
    </xdr:from>
    <xdr:to>
      <xdr:col>1</xdr:col>
      <xdr:colOff>695325</xdr:colOff>
      <xdr:row>80</xdr:row>
      <xdr:rowOff>438150</xdr:rowOff>
    </xdr:to>
    <xdr:sp macro="" textlink="">
      <xdr:nvSpPr>
        <xdr:cNvPr id="7" name="Right Arrow 6"/>
        <xdr:cNvSpPr/>
      </xdr:nvSpPr>
      <xdr:spPr>
        <a:xfrm>
          <a:off x="4484594" y="27958676"/>
          <a:ext cx="581025" cy="404533"/>
        </a:xfrm>
        <a:prstGeom prst="rightArrow">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abSelected="1" topLeftCell="A43" zoomScale="85" zoomScaleNormal="85" workbookViewId="0">
      <selection activeCell="A57" sqref="A57"/>
    </sheetView>
  </sheetViews>
  <sheetFormatPr defaultRowHeight="15.75" x14ac:dyDescent="0.25"/>
  <cols>
    <col min="1" max="1" width="65.5703125" customWidth="1"/>
    <col min="2" max="2" width="12" customWidth="1"/>
    <col min="3" max="3" width="13.5703125" style="3" customWidth="1"/>
    <col min="4" max="4" width="34.85546875" style="3" customWidth="1"/>
    <col min="5" max="5" width="1.5703125" style="5" customWidth="1"/>
    <col min="6" max="6" width="41.85546875" style="3" customWidth="1"/>
    <col min="7" max="7" width="1.5703125" style="5" customWidth="1"/>
    <col min="8" max="9" width="15.85546875" style="3" customWidth="1"/>
    <col min="10" max="10" width="15.42578125" style="3" customWidth="1"/>
    <col min="11" max="11" width="3.28515625" style="48" customWidth="1"/>
    <col min="12" max="12" width="3.7109375" customWidth="1"/>
    <col min="13" max="13" width="26.7109375" customWidth="1"/>
    <col min="14" max="14" width="28.7109375" customWidth="1"/>
    <col min="15" max="15" width="26.140625" customWidth="1"/>
    <col min="16" max="17" width="18" customWidth="1"/>
    <col min="18" max="18" width="19" customWidth="1"/>
    <col min="19" max="19" width="12.85546875" customWidth="1"/>
  </cols>
  <sheetData>
    <row r="1" spans="1:18" ht="23.25" x14ac:dyDescent="0.35">
      <c r="A1" s="10" t="s">
        <v>53</v>
      </c>
      <c r="B1" s="10"/>
      <c r="E1" s="11"/>
      <c r="G1" s="11"/>
    </row>
    <row r="2" spans="1:18" ht="24" thickBot="1" x14ac:dyDescent="0.4">
      <c r="A2" s="10"/>
      <c r="B2" s="10"/>
      <c r="E2" s="11"/>
      <c r="G2" s="11"/>
    </row>
    <row r="3" spans="1:18" ht="46.5" customHeight="1" thickBot="1" x14ac:dyDescent="0.35">
      <c r="A3" s="81" t="s">
        <v>60</v>
      </c>
      <c r="B3" s="18"/>
      <c r="D3" s="14"/>
      <c r="E3" s="13"/>
      <c r="F3" s="77" t="s">
        <v>49</v>
      </c>
      <c r="G3" s="12"/>
      <c r="H3" s="50" t="s">
        <v>46</v>
      </c>
      <c r="I3" s="42" t="s">
        <v>47</v>
      </c>
      <c r="J3" s="42" t="s">
        <v>48</v>
      </c>
      <c r="M3" s="1" t="s">
        <v>67</v>
      </c>
      <c r="N3" s="1" t="s">
        <v>68</v>
      </c>
      <c r="O3" s="1" t="s">
        <v>69</v>
      </c>
    </row>
    <row r="4" spans="1:18" ht="34.5" customHeight="1" thickBot="1" x14ac:dyDescent="0.3">
      <c r="A4" s="82"/>
      <c r="F4" s="78"/>
      <c r="H4" s="51"/>
      <c r="I4" s="66">
        <f>IF($K$77&gt;0,78.03,0)</f>
        <v>0</v>
      </c>
      <c r="J4" s="36">
        <f>IF($K$77&gt;0,78.03,0)</f>
        <v>0</v>
      </c>
      <c r="M4" s="2">
        <f>SUM(H4+H7+H77+H84)</f>
        <v>0</v>
      </c>
      <c r="N4" s="2">
        <f>SUM(I4+I7+I77+I84)</f>
        <v>0</v>
      </c>
      <c r="O4" s="2">
        <f>SUM(J4+J7+J77+J84)</f>
        <v>0</v>
      </c>
    </row>
    <row r="5" spans="1:18" ht="39.75" customHeight="1" thickBot="1" x14ac:dyDescent="0.3">
      <c r="B5" s="19"/>
      <c r="F5" s="67"/>
      <c r="H5" s="4"/>
      <c r="I5" s="4"/>
      <c r="J5" s="4"/>
    </row>
    <row r="6" spans="1:18" ht="117.75" customHeight="1" thickBot="1" x14ac:dyDescent="0.3">
      <c r="A6" s="79" t="s">
        <v>72</v>
      </c>
      <c r="B6" s="19"/>
      <c r="F6" s="16" t="s">
        <v>65</v>
      </c>
      <c r="G6" s="17"/>
      <c r="H6" s="50" t="s">
        <v>43</v>
      </c>
      <c r="I6" s="42" t="s">
        <v>44</v>
      </c>
      <c r="J6" s="42" t="s">
        <v>45</v>
      </c>
    </row>
    <row r="7" spans="1:18" ht="47.25" customHeight="1" thickBot="1" x14ac:dyDescent="0.3">
      <c r="A7" s="80"/>
      <c r="F7" s="52"/>
      <c r="G7" s="20"/>
      <c r="H7" s="51"/>
      <c r="I7" s="35">
        <f>$F7*170.95</f>
        <v>0</v>
      </c>
      <c r="J7" s="36">
        <f>$F7*341.89</f>
        <v>0</v>
      </c>
    </row>
    <row r="8" spans="1:18" s="21" customFormat="1" ht="18" customHeight="1" x14ac:dyDescent="0.25">
      <c r="C8" s="11"/>
      <c r="D8" s="11"/>
      <c r="E8" s="5"/>
      <c r="F8" s="68"/>
      <c r="G8" s="6"/>
      <c r="H8" s="22"/>
      <c r="I8" s="22"/>
      <c r="J8" s="22"/>
      <c r="K8" s="49"/>
    </row>
    <row r="9" spans="1:18" ht="41.25" customHeight="1" thickBot="1" x14ac:dyDescent="0.3">
      <c r="B9" s="19"/>
      <c r="F9" s="69"/>
      <c r="M9" s="85" t="s">
        <v>64</v>
      </c>
      <c r="N9" s="86"/>
      <c r="O9" s="86"/>
      <c r="P9" s="86"/>
      <c r="Q9" s="86"/>
      <c r="R9" s="87"/>
    </row>
    <row r="10" spans="1:18" ht="85.5" customHeight="1" thickBot="1" x14ac:dyDescent="0.3">
      <c r="A10" s="83" t="s">
        <v>59</v>
      </c>
      <c r="B10" s="19"/>
      <c r="C10" s="31" t="s">
        <v>51</v>
      </c>
      <c r="D10" s="31" t="s">
        <v>0</v>
      </c>
      <c r="E10" s="32"/>
      <c r="F10" s="15" t="s">
        <v>63</v>
      </c>
      <c r="G10" s="33"/>
      <c r="H10" s="42" t="s">
        <v>66</v>
      </c>
      <c r="I10" s="42" t="s">
        <v>61</v>
      </c>
      <c r="J10" s="42" t="s">
        <v>62</v>
      </c>
      <c r="M10" s="53" t="s">
        <v>51</v>
      </c>
      <c r="N10" s="53" t="s">
        <v>0</v>
      </c>
      <c r="O10" s="53" t="s">
        <v>1</v>
      </c>
      <c r="P10" s="54" t="s">
        <v>2</v>
      </c>
      <c r="Q10" s="54" t="s">
        <v>3</v>
      </c>
      <c r="R10" s="53" t="s">
        <v>70</v>
      </c>
    </row>
    <row r="11" spans="1:18" ht="38.25" customHeight="1" thickBot="1" x14ac:dyDescent="0.3">
      <c r="A11" s="84"/>
      <c r="C11" s="34">
        <v>1332214</v>
      </c>
      <c r="D11" s="23" t="s">
        <v>4</v>
      </c>
      <c r="E11" s="8"/>
      <c r="F11" s="52"/>
      <c r="G11" s="6"/>
      <c r="H11" s="28">
        <f>IF($F11&gt;=$O11,R11*$F11,0)</f>
        <v>0</v>
      </c>
      <c r="I11" s="29">
        <f>IF(F11&gt;=$O11,5*$P11*$Q11*$F11,0)</f>
        <v>0</v>
      </c>
      <c r="J11" s="30">
        <f>IF(F11&gt;=$O11,10*$P11*$Q11*$F11,0)</f>
        <v>0</v>
      </c>
      <c r="K11" s="48">
        <f>IF(F11&gt;O11,1,0)</f>
        <v>0</v>
      </c>
      <c r="M11" s="44">
        <v>1332214</v>
      </c>
      <c r="N11" s="43" t="s">
        <v>4</v>
      </c>
      <c r="O11" s="43">
        <v>1E-4</v>
      </c>
      <c r="P11" s="44">
        <v>220</v>
      </c>
      <c r="Q11" s="44">
        <v>1</v>
      </c>
      <c r="R11" s="65">
        <v>6.74</v>
      </c>
    </row>
    <row r="12" spans="1:18" ht="21" customHeight="1" thickBot="1" x14ac:dyDescent="0.3">
      <c r="A12" s="84"/>
      <c r="C12" s="55">
        <v>71432</v>
      </c>
      <c r="D12" s="24" t="s">
        <v>5</v>
      </c>
      <c r="E12" s="8"/>
      <c r="F12" s="62"/>
      <c r="G12" s="6"/>
      <c r="H12" s="28">
        <f t="shared" ref="H12:H29" si="0">IF($F12&gt;=$O12,R12*$F12,0)</f>
        <v>0</v>
      </c>
      <c r="I12" s="29">
        <f t="shared" ref="I12:I29" si="1">IF(F12&gt;=$O12,5*$P12*$Q12*$F12,0)</f>
        <v>0</v>
      </c>
      <c r="J12" s="30">
        <f t="shared" ref="J12:J29" si="2">IF(F12&gt;=$O12,10*$P12*$Q12*$F12,0)</f>
        <v>0</v>
      </c>
      <c r="K12" s="48">
        <f t="shared" ref="K12:K29" si="3">IF(F12&gt;O12,1,0)</f>
        <v>0</v>
      </c>
      <c r="M12" s="44">
        <v>71432</v>
      </c>
      <c r="N12" s="43" t="s">
        <v>5</v>
      </c>
      <c r="O12" s="43">
        <v>2</v>
      </c>
      <c r="P12" s="44">
        <v>0.1</v>
      </c>
      <c r="Q12" s="44">
        <v>1</v>
      </c>
      <c r="R12" s="65">
        <v>2.27</v>
      </c>
    </row>
    <row r="13" spans="1:18" ht="23.25" customHeight="1" thickBot="1" x14ac:dyDescent="0.3">
      <c r="A13" s="37" t="s">
        <v>54</v>
      </c>
      <c r="C13" s="55">
        <v>7440439</v>
      </c>
      <c r="D13" s="24" t="s">
        <v>6</v>
      </c>
      <c r="E13" s="8"/>
      <c r="F13" s="62"/>
      <c r="G13" s="6"/>
      <c r="H13" s="28">
        <f t="shared" si="0"/>
        <v>0</v>
      </c>
      <c r="I13" s="29">
        <f t="shared" si="1"/>
        <v>0</v>
      </c>
      <c r="J13" s="30">
        <f t="shared" si="2"/>
        <v>0</v>
      </c>
      <c r="K13" s="48">
        <f t="shared" si="3"/>
        <v>0</v>
      </c>
      <c r="M13" s="44">
        <v>7440439</v>
      </c>
      <c r="N13" s="43" t="s">
        <v>6</v>
      </c>
      <c r="O13" s="43">
        <v>0.01</v>
      </c>
      <c r="P13" s="44">
        <v>15</v>
      </c>
      <c r="Q13" s="44">
        <v>1</v>
      </c>
      <c r="R13" s="65">
        <v>6.74</v>
      </c>
    </row>
    <row r="14" spans="1:18" ht="30" customHeight="1" thickBot="1" x14ac:dyDescent="0.3">
      <c r="A14" s="38" t="s">
        <v>52</v>
      </c>
      <c r="C14" s="55">
        <v>56235</v>
      </c>
      <c r="D14" s="24" t="s">
        <v>7</v>
      </c>
      <c r="E14" s="8"/>
      <c r="F14" s="62"/>
      <c r="G14" s="6"/>
      <c r="H14" s="28">
        <f t="shared" si="0"/>
        <v>0</v>
      </c>
      <c r="I14" s="29">
        <f t="shared" si="1"/>
        <v>0</v>
      </c>
      <c r="J14" s="30">
        <f t="shared" si="2"/>
        <v>0</v>
      </c>
      <c r="K14" s="48">
        <f t="shared" si="3"/>
        <v>0</v>
      </c>
      <c r="M14" s="44">
        <v>56235</v>
      </c>
      <c r="N14" s="43" t="s">
        <v>7</v>
      </c>
      <c r="O14" s="43">
        <v>1</v>
      </c>
      <c r="P14" s="44">
        <v>0.15</v>
      </c>
      <c r="Q14" s="44">
        <v>1</v>
      </c>
      <c r="R14" s="65">
        <v>2.27</v>
      </c>
    </row>
    <row r="15" spans="1:18" ht="28.5" customHeight="1" thickBot="1" x14ac:dyDescent="0.3">
      <c r="A15" s="39" t="s">
        <v>55</v>
      </c>
      <c r="C15" s="55">
        <v>106934</v>
      </c>
      <c r="D15" s="24" t="s">
        <v>8</v>
      </c>
      <c r="E15" s="8"/>
      <c r="F15" s="62"/>
      <c r="G15" s="6"/>
      <c r="H15" s="28">
        <f t="shared" si="0"/>
        <v>0</v>
      </c>
      <c r="I15" s="29">
        <f t="shared" si="1"/>
        <v>0</v>
      </c>
      <c r="J15" s="30">
        <f t="shared" si="2"/>
        <v>0</v>
      </c>
      <c r="K15" s="48">
        <f t="shared" si="3"/>
        <v>0</v>
      </c>
      <c r="M15" s="44">
        <v>106934</v>
      </c>
      <c r="N15" s="43" t="s">
        <v>8</v>
      </c>
      <c r="O15" s="43">
        <v>0.5</v>
      </c>
      <c r="P15" s="44">
        <v>0.25</v>
      </c>
      <c r="Q15" s="44">
        <v>1</v>
      </c>
      <c r="R15" s="65">
        <v>2.27</v>
      </c>
    </row>
    <row r="16" spans="1:18" ht="39" customHeight="1" thickBot="1" x14ac:dyDescent="0.3">
      <c r="A16" s="39" t="s">
        <v>56</v>
      </c>
      <c r="C16" s="55">
        <v>107062</v>
      </c>
      <c r="D16" s="24" t="s">
        <v>9</v>
      </c>
      <c r="E16" s="8"/>
      <c r="F16" s="62"/>
      <c r="G16" s="6"/>
      <c r="H16" s="28">
        <f t="shared" si="0"/>
        <v>0</v>
      </c>
      <c r="I16" s="29">
        <f t="shared" si="1"/>
        <v>0</v>
      </c>
      <c r="J16" s="30">
        <f t="shared" si="2"/>
        <v>0</v>
      </c>
      <c r="K16" s="48">
        <f t="shared" si="3"/>
        <v>0</v>
      </c>
      <c r="M16" s="44">
        <v>107062</v>
      </c>
      <c r="N16" s="43" t="s">
        <v>9</v>
      </c>
      <c r="O16" s="43">
        <v>2</v>
      </c>
      <c r="P16" s="44">
        <v>7.1999999999999995E-2</v>
      </c>
      <c r="Q16" s="44">
        <v>1</v>
      </c>
      <c r="R16" s="65">
        <v>2.27</v>
      </c>
    </row>
    <row r="17" spans="1:18" ht="39" customHeight="1" thickBot="1" x14ac:dyDescent="0.3">
      <c r="A17" s="39" t="s">
        <v>57</v>
      </c>
      <c r="C17" s="55">
        <v>75218</v>
      </c>
      <c r="D17" s="24" t="s">
        <v>10</v>
      </c>
      <c r="E17" s="8"/>
      <c r="F17" s="62"/>
      <c r="G17" s="6"/>
      <c r="H17" s="28">
        <f t="shared" si="0"/>
        <v>0</v>
      </c>
      <c r="I17" s="29">
        <f t="shared" si="1"/>
        <v>0</v>
      </c>
      <c r="J17" s="30">
        <f t="shared" si="2"/>
        <v>0</v>
      </c>
      <c r="K17" s="48">
        <f t="shared" si="3"/>
        <v>0</v>
      </c>
      <c r="M17" s="44">
        <v>75218</v>
      </c>
      <c r="N17" s="43" t="s">
        <v>10</v>
      </c>
      <c r="O17" s="43">
        <v>0.5</v>
      </c>
      <c r="P17" s="44">
        <v>0.31</v>
      </c>
      <c r="Q17" s="44">
        <v>1</v>
      </c>
      <c r="R17" s="65">
        <v>2.27</v>
      </c>
    </row>
    <row r="18" spans="1:18" ht="36" customHeight="1" thickBot="1" x14ac:dyDescent="0.3">
      <c r="A18" s="40" t="s">
        <v>58</v>
      </c>
      <c r="C18" s="55">
        <v>50000</v>
      </c>
      <c r="D18" s="24" t="s">
        <v>11</v>
      </c>
      <c r="E18" s="8"/>
      <c r="F18" s="62"/>
      <c r="G18" s="6"/>
      <c r="H18" s="28">
        <f t="shared" si="0"/>
        <v>0</v>
      </c>
      <c r="I18" s="29">
        <f t="shared" si="1"/>
        <v>0</v>
      </c>
      <c r="J18" s="30">
        <f t="shared" si="2"/>
        <v>0</v>
      </c>
      <c r="K18" s="48">
        <f t="shared" si="3"/>
        <v>0</v>
      </c>
      <c r="M18" s="44">
        <v>50000</v>
      </c>
      <c r="N18" s="43" t="s">
        <v>11</v>
      </c>
      <c r="O18" s="43">
        <v>5</v>
      </c>
      <c r="P18" s="44">
        <v>2.1000000000000001E-2</v>
      </c>
      <c r="Q18" s="44">
        <v>1</v>
      </c>
      <c r="R18" s="65">
        <v>0.5</v>
      </c>
    </row>
    <row r="19" spans="1:18" ht="21" customHeight="1" thickBot="1" x14ac:dyDescent="0.3">
      <c r="C19" s="55">
        <v>18540299</v>
      </c>
      <c r="D19" s="24" t="s">
        <v>12</v>
      </c>
      <c r="E19" s="8"/>
      <c r="F19" s="62"/>
      <c r="G19" s="6"/>
      <c r="H19" s="28">
        <f t="shared" si="0"/>
        <v>0</v>
      </c>
      <c r="I19" s="29">
        <f t="shared" si="1"/>
        <v>0</v>
      </c>
      <c r="J19" s="30">
        <f t="shared" si="2"/>
        <v>0</v>
      </c>
      <c r="K19" s="48">
        <f t="shared" si="3"/>
        <v>0</v>
      </c>
      <c r="M19" s="44">
        <v>18540299</v>
      </c>
      <c r="N19" s="43" t="s">
        <v>12</v>
      </c>
      <c r="O19" s="43">
        <v>1E-4</v>
      </c>
      <c r="P19" s="44">
        <v>510</v>
      </c>
      <c r="Q19" s="45">
        <v>1.59687608670453</v>
      </c>
      <c r="R19" s="65">
        <v>9.01</v>
      </c>
    </row>
    <row r="20" spans="1:18" ht="21" customHeight="1" thickBot="1" x14ac:dyDescent="0.3">
      <c r="C20" s="55">
        <v>75092</v>
      </c>
      <c r="D20" s="24" t="s">
        <v>13</v>
      </c>
      <c r="E20" s="8"/>
      <c r="F20" s="62"/>
      <c r="G20" s="6"/>
      <c r="H20" s="28">
        <f t="shared" si="0"/>
        <v>0</v>
      </c>
      <c r="I20" s="29">
        <f t="shared" si="1"/>
        <v>0</v>
      </c>
      <c r="J20" s="30">
        <f t="shared" si="2"/>
        <v>0</v>
      </c>
      <c r="K20" s="48">
        <f t="shared" si="3"/>
        <v>0</v>
      </c>
      <c r="M20" s="44">
        <v>75092</v>
      </c>
      <c r="N20" s="43" t="s">
        <v>13</v>
      </c>
      <c r="O20" s="43">
        <v>50</v>
      </c>
      <c r="P20" s="44">
        <v>3.5000000000000001E-3</v>
      </c>
      <c r="Q20" s="44">
        <v>1</v>
      </c>
      <c r="R20" s="65">
        <v>0.09</v>
      </c>
    </row>
    <row r="21" spans="1:18" ht="21" customHeight="1" thickBot="1" x14ac:dyDescent="0.3">
      <c r="C21" s="55">
        <v>7440020</v>
      </c>
      <c r="D21" s="24" t="s">
        <v>14</v>
      </c>
      <c r="E21" s="8"/>
      <c r="F21" s="62"/>
      <c r="G21" s="6"/>
      <c r="H21" s="28">
        <f t="shared" si="0"/>
        <v>0</v>
      </c>
      <c r="I21" s="29">
        <f t="shared" si="1"/>
        <v>0</v>
      </c>
      <c r="J21" s="30">
        <f t="shared" si="2"/>
        <v>0</v>
      </c>
      <c r="K21" s="48">
        <f t="shared" si="3"/>
        <v>0</v>
      </c>
      <c r="M21" s="44">
        <v>7440020</v>
      </c>
      <c r="N21" s="43" t="s">
        <v>14</v>
      </c>
      <c r="O21" s="43">
        <v>0.1</v>
      </c>
      <c r="P21" s="44">
        <v>0.91</v>
      </c>
      <c r="Q21" s="44">
        <v>1</v>
      </c>
      <c r="R21" s="65">
        <v>4.49</v>
      </c>
    </row>
    <row r="22" spans="1:18" ht="21" customHeight="1" thickBot="1" x14ac:dyDescent="0.3">
      <c r="C22" s="55">
        <v>127184</v>
      </c>
      <c r="D22" s="24" t="s">
        <v>15</v>
      </c>
      <c r="E22" s="8"/>
      <c r="F22" s="62"/>
      <c r="G22" s="6"/>
      <c r="H22" s="28">
        <f t="shared" si="0"/>
        <v>0</v>
      </c>
      <c r="I22" s="29">
        <f t="shared" si="1"/>
        <v>0</v>
      </c>
      <c r="J22" s="30">
        <f t="shared" si="2"/>
        <v>0</v>
      </c>
      <c r="K22" s="48">
        <f t="shared" si="3"/>
        <v>0</v>
      </c>
      <c r="M22" s="44">
        <v>127184</v>
      </c>
      <c r="N22" s="43" t="s">
        <v>15</v>
      </c>
      <c r="O22" s="43">
        <v>5</v>
      </c>
      <c r="P22" s="44">
        <v>2.1000000000000001E-2</v>
      </c>
      <c r="Q22" s="44">
        <v>1</v>
      </c>
      <c r="R22" s="65">
        <v>0.5</v>
      </c>
    </row>
    <row r="23" spans="1:18" ht="21" customHeight="1" thickBot="1" x14ac:dyDescent="0.3">
      <c r="C23" s="55">
        <v>106990</v>
      </c>
      <c r="D23" s="24" t="s">
        <v>16</v>
      </c>
      <c r="E23" s="8"/>
      <c r="F23" s="62"/>
      <c r="G23" s="6"/>
      <c r="H23" s="28">
        <f t="shared" si="0"/>
        <v>0</v>
      </c>
      <c r="I23" s="29">
        <f t="shared" si="1"/>
        <v>0</v>
      </c>
      <c r="J23" s="30">
        <f t="shared" si="2"/>
        <v>0</v>
      </c>
      <c r="K23" s="48">
        <f t="shared" si="3"/>
        <v>0</v>
      </c>
      <c r="M23" s="44">
        <v>106990</v>
      </c>
      <c r="N23" s="43" t="s">
        <v>16</v>
      </c>
      <c r="O23" s="43">
        <v>0.1</v>
      </c>
      <c r="P23" s="44">
        <v>0.6</v>
      </c>
      <c r="Q23" s="44">
        <v>1</v>
      </c>
      <c r="R23" s="65">
        <v>6.74</v>
      </c>
    </row>
    <row r="24" spans="1:18" ht="21" customHeight="1" thickBot="1" x14ac:dyDescent="0.3">
      <c r="C24" s="55">
        <v>7440382</v>
      </c>
      <c r="D24" s="24" t="s">
        <v>17</v>
      </c>
      <c r="E24" s="8"/>
      <c r="F24" s="62"/>
      <c r="G24" s="6"/>
      <c r="H24" s="28">
        <f t="shared" si="0"/>
        <v>0</v>
      </c>
      <c r="I24" s="29">
        <f t="shared" si="1"/>
        <v>0</v>
      </c>
      <c r="J24" s="30">
        <f t="shared" si="2"/>
        <v>0</v>
      </c>
      <c r="K24" s="48">
        <f t="shared" si="3"/>
        <v>0</v>
      </c>
      <c r="M24" s="44">
        <v>7440382</v>
      </c>
      <c r="N24" s="43" t="s">
        <v>17</v>
      </c>
      <c r="O24" s="43">
        <v>0.01</v>
      </c>
      <c r="P24" s="44">
        <v>12</v>
      </c>
      <c r="Q24" s="45">
        <v>9.7118049140956906</v>
      </c>
      <c r="R24" s="65">
        <v>6.74</v>
      </c>
    </row>
    <row r="25" spans="1:18" ht="21" customHeight="1" thickBot="1" x14ac:dyDescent="0.3">
      <c r="C25" s="55">
        <v>7440417</v>
      </c>
      <c r="D25" s="24" t="s">
        <v>18</v>
      </c>
      <c r="E25" s="8"/>
      <c r="F25" s="62"/>
      <c r="G25" s="6"/>
      <c r="H25" s="28">
        <f t="shared" si="0"/>
        <v>0</v>
      </c>
      <c r="I25" s="29">
        <f t="shared" si="1"/>
        <v>0</v>
      </c>
      <c r="J25" s="30">
        <f t="shared" si="2"/>
        <v>0</v>
      </c>
      <c r="K25" s="48">
        <f t="shared" si="3"/>
        <v>0</v>
      </c>
      <c r="M25" s="44">
        <v>7440417</v>
      </c>
      <c r="N25" s="43" t="s">
        <v>18</v>
      </c>
      <c r="O25" s="43">
        <v>1E-3</v>
      </c>
      <c r="P25" s="44">
        <v>8.4</v>
      </c>
      <c r="Q25" s="44">
        <v>1</v>
      </c>
      <c r="R25" s="65">
        <v>6.74</v>
      </c>
    </row>
    <row r="26" spans="1:18" ht="21" customHeight="1" thickBot="1" x14ac:dyDescent="0.3">
      <c r="C26" s="55">
        <v>75014</v>
      </c>
      <c r="D26" s="24" t="s">
        <v>19</v>
      </c>
      <c r="E26" s="8"/>
      <c r="F26" s="62"/>
      <c r="G26" s="6"/>
      <c r="H26" s="28">
        <f t="shared" si="0"/>
        <v>0</v>
      </c>
      <c r="I26" s="29">
        <f t="shared" si="1"/>
        <v>0</v>
      </c>
      <c r="J26" s="30">
        <f t="shared" si="2"/>
        <v>0</v>
      </c>
      <c r="K26" s="48">
        <f t="shared" si="3"/>
        <v>0</v>
      </c>
      <c r="M26" s="44">
        <v>75014</v>
      </c>
      <c r="N26" s="43" t="s">
        <v>19</v>
      </c>
      <c r="O26" s="43">
        <v>0.5</v>
      </c>
      <c r="P26" s="44">
        <v>0.27</v>
      </c>
      <c r="Q26" s="44">
        <v>1</v>
      </c>
      <c r="R26" s="65">
        <v>2.27</v>
      </c>
    </row>
    <row r="27" spans="1:18" ht="21" customHeight="1" thickBot="1" x14ac:dyDescent="0.3">
      <c r="C27" s="55">
        <v>7439921</v>
      </c>
      <c r="D27" s="24" t="s">
        <v>20</v>
      </c>
      <c r="E27" s="8"/>
      <c r="F27" s="62"/>
      <c r="G27" s="6"/>
      <c r="H27" s="28">
        <f t="shared" si="0"/>
        <v>0</v>
      </c>
      <c r="I27" s="29">
        <f t="shared" si="1"/>
        <v>0</v>
      </c>
      <c r="J27" s="30">
        <f t="shared" si="2"/>
        <v>0</v>
      </c>
      <c r="K27" s="48">
        <f t="shared" si="3"/>
        <v>0</v>
      </c>
      <c r="M27" s="44">
        <v>7439921</v>
      </c>
      <c r="N27" s="43" t="s">
        <v>20</v>
      </c>
      <c r="O27" s="43">
        <v>0.5</v>
      </c>
      <c r="P27" s="44">
        <v>4.2000000000000003E-2</v>
      </c>
      <c r="Q27" s="45">
        <v>11.4145963825744</v>
      </c>
      <c r="R27" s="65">
        <v>2.27</v>
      </c>
    </row>
    <row r="28" spans="1:18" ht="21" customHeight="1" thickBot="1" x14ac:dyDescent="0.3">
      <c r="C28" s="55">
        <v>123911</v>
      </c>
      <c r="D28" s="24" t="s">
        <v>21</v>
      </c>
      <c r="E28" s="8"/>
      <c r="F28" s="62"/>
      <c r="G28" s="6"/>
      <c r="H28" s="28">
        <f t="shared" si="0"/>
        <v>0</v>
      </c>
      <c r="I28" s="29">
        <f t="shared" si="1"/>
        <v>0</v>
      </c>
      <c r="J28" s="30">
        <f t="shared" si="2"/>
        <v>0</v>
      </c>
      <c r="K28" s="48">
        <f t="shared" si="3"/>
        <v>0</v>
      </c>
      <c r="M28" s="44">
        <v>123911</v>
      </c>
      <c r="N28" s="43" t="s">
        <v>21</v>
      </c>
      <c r="O28" s="43">
        <v>5</v>
      </c>
      <c r="P28" s="44">
        <v>2.7E-2</v>
      </c>
      <c r="Q28" s="44">
        <v>1</v>
      </c>
      <c r="R28" s="65">
        <v>0.5</v>
      </c>
    </row>
    <row r="29" spans="1:18" ht="21" customHeight="1" thickBot="1" x14ac:dyDescent="0.3">
      <c r="C29" s="55">
        <v>79016</v>
      </c>
      <c r="D29" s="24" t="s">
        <v>22</v>
      </c>
      <c r="E29" s="8"/>
      <c r="F29" s="62"/>
      <c r="G29" s="6"/>
      <c r="H29" s="28">
        <f t="shared" si="0"/>
        <v>0</v>
      </c>
      <c r="I29" s="29">
        <f t="shared" si="1"/>
        <v>0</v>
      </c>
      <c r="J29" s="30">
        <f t="shared" si="2"/>
        <v>0</v>
      </c>
      <c r="K29" s="48">
        <f t="shared" si="3"/>
        <v>0</v>
      </c>
      <c r="M29" s="44">
        <v>79016</v>
      </c>
      <c r="N29" s="43" t="s">
        <v>22</v>
      </c>
      <c r="O29" s="43">
        <v>20</v>
      </c>
      <c r="P29" s="44">
        <v>7.0000000000000001E-3</v>
      </c>
      <c r="Q29" s="44">
        <v>1</v>
      </c>
      <c r="R29" s="65">
        <v>0.18</v>
      </c>
    </row>
    <row r="30" spans="1:18" ht="39.75" customHeight="1" thickBot="1" x14ac:dyDescent="0.3">
      <c r="C30" s="55">
        <v>1086</v>
      </c>
      <c r="D30" s="24" t="s">
        <v>24</v>
      </c>
      <c r="E30" s="8"/>
      <c r="F30" s="62"/>
      <c r="G30" s="6"/>
      <c r="H30" s="28">
        <f t="shared" ref="H30:H76" si="4">IF($F30&gt;=$O30,R30*$F30,0)</f>
        <v>0</v>
      </c>
      <c r="I30" s="29">
        <f t="shared" ref="I30:I76" si="5">IF(F30&gt;=$O30,5*$P30*$Q30*$F30,0)</f>
        <v>0</v>
      </c>
      <c r="J30" s="30">
        <f t="shared" ref="J30:J76" si="6">IF(F30&gt;=$O30,10*$P30*$Q30*$F30,0)</f>
        <v>0</v>
      </c>
      <c r="K30" s="48">
        <f>IF(F38&gt;O38,1,0)</f>
        <v>0</v>
      </c>
      <c r="M30" s="44">
        <v>1086</v>
      </c>
      <c r="N30" s="43" t="s">
        <v>24</v>
      </c>
      <c r="O30" s="43">
        <v>9.9999999999999995E-7</v>
      </c>
      <c r="P30" s="44">
        <v>130000</v>
      </c>
      <c r="Q30" s="45">
        <v>25.719060503399195</v>
      </c>
      <c r="R30" s="65">
        <v>11.28</v>
      </c>
    </row>
    <row r="31" spans="1:18" ht="33.75" customHeight="1" thickBot="1" x14ac:dyDescent="0.3">
      <c r="C31" s="55">
        <v>1746016</v>
      </c>
      <c r="D31" s="26" t="s">
        <v>25</v>
      </c>
      <c r="E31" s="7"/>
      <c r="F31" s="62"/>
      <c r="G31" s="6"/>
      <c r="H31" s="28">
        <f t="shared" si="4"/>
        <v>0</v>
      </c>
      <c r="I31" s="29">
        <f t="shared" si="5"/>
        <v>0</v>
      </c>
      <c r="J31" s="30">
        <f t="shared" si="6"/>
        <v>0</v>
      </c>
      <c r="K31" s="48">
        <f t="shared" ref="K31:K38" si="7">IF(F30&gt;O30,1,0)</f>
        <v>0</v>
      </c>
      <c r="M31" s="44">
        <v>1746016</v>
      </c>
      <c r="N31" s="44" t="s">
        <v>25</v>
      </c>
      <c r="O31" s="44">
        <v>9.9999999999999995E-7</v>
      </c>
      <c r="P31" s="44">
        <v>130000</v>
      </c>
      <c r="Q31" s="45">
        <v>25.719060503399195</v>
      </c>
      <c r="R31" s="65">
        <v>11.28</v>
      </c>
    </row>
    <row r="32" spans="1:18" ht="21" customHeight="1" thickBot="1" x14ac:dyDescent="0.3">
      <c r="C32" s="55">
        <v>3268879</v>
      </c>
      <c r="D32" s="26" t="s">
        <v>26</v>
      </c>
      <c r="E32" s="7"/>
      <c r="F32" s="62"/>
      <c r="G32" s="6"/>
      <c r="H32" s="28">
        <f t="shared" si="4"/>
        <v>0</v>
      </c>
      <c r="I32" s="29">
        <f t="shared" si="5"/>
        <v>0</v>
      </c>
      <c r="J32" s="30">
        <f t="shared" si="6"/>
        <v>0</v>
      </c>
      <c r="K32" s="48">
        <f t="shared" si="7"/>
        <v>0</v>
      </c>
      <c r="M32" s="44">
        <v>3268879</v>
      </c>
      <c r="N32" s="44" t="s">
        <v>26</v>
      </c>
      <c r="O32" s="44">
        <v>9.9999999999999995E-7</v>
      </c>
      <c r="P32" s="44">
        <v>39</v>
      </c>
      <c r="Q32" s="45">
        <v>25.719049604001668</v>
      </c>
      <c r="R32" s="65">
        <v>11.28</v>
      </c>
    </row>
    <row r="33" spans="3:18" ht="21" customHeight="1" thickBot="1" x14ac:dyDescent="0.3">
      <c r="C33" s="55">
        <v>19408743</v>
      </c>
      <c r="D33" s="26" t="s">
        <v>27</v>
      </c>
      <c r="E33" s="7"/>
      <c r="F33" s="62"/>
      <c r="G33" s="6"/>
      <c r="H33" s="28">
        <f t="shared" si="4"/>
        <v>0</v>
      </c>
      <c r="I33" s="29">
        <f t="shared" si="5"/>
        <v>0</v>
      </c>
      <c r="J33" s="30">
        <f t="shared" si="6"/>
        <v>0</v>
      </c>
      <c r="K33" s="48">
        <f t="shared" si="7"/>
        <v>0</v>
      </c>
      <c r="M33" s="44">
        <v>19408743</v>
      </c>
      <c r="N33" s="44" t="s">
        <v>27</v>
      </c>
      <c r="O33" s="44">
        <v>9.9999999999999995E-7</v>
      </c>
      <c r="P33" s="44">
        <v>13000</v>
      </c>
      <c r="Q33" s="45">
        <v>25.719060503399191</v>
      </c>
      <c r="R33" s="65">
        <v>11.28</v>
      </c>
    </row>
    <row r="34" spans="3:18" ht="21" customHeight="1" thickBot="1" x14ac:dyDescent="0.3">
      <c r="C34" s="55">
        <v>35822469</v>
      </c>
      <c r="D34" s="26" t="s">
        <v>28</v>
      </c>
      <c r="E34" s="7"/>
      <c r="F34" s="62"/>
      <c r="G34" s="6"/>
      <c r="H34" s="28">
        <f t="shared" si="4"/>
        <v>0</v>
      </c>
      <c r="I34" s="29">
        <f t="shared" si="5"/>
        <v>0</v>
      </c>
      <c r="J34" s="30">
        <f t="shared" si="6"/>
        <v>0</v>
      </c>
      <c r="K34" s="48">
        <f t="shared" si="7"/>
        <v>0</v>
      </c>
      <c r="M34" s="44">
        <v>35822469</v>
      </c>
      <c r="N34" s="44" t="s">
        <v>28</v>
      </c>
      <c r="O34" s="44">
        <v>9.9999999999999995E-7</v>
      </c>
      <c r="P34" s="44">
        <v>1300</v>
      </c>
      <c r="Q34" s="45">
        <v>25.719060503399199</v>
      </c>
      <c r="R34" s="65">
        <v>11.28</v>
      </c>
    </row>
    <row r="35" spans="3:18" ht="21" customHeight="1" thickBot="1" x14ac:dyDescent="0.3">
      <c r="C35" s="55">
        <v>39227286</v>
      </c>
      <c r="D35" s="26" t="s">
        <v>29</v>
      </c>
      <c r="E35" s="7"/>
      <c r="F35" s="62"/>
      <c r="G35" s="6"/>
      <c r="H35" s="28">
        <f t="shared" si="4"/>
        <v>0</v>
      </c>
      <c r="I35" s="29">
        <f t="shared" si="5"/>
        <v>0</v>
      </c>
      <c r="J35" s="30">
        <f t="shared" si="6"/>
        <v>0</v>
      </c>
      <c r="K35" s="48">
        <f t="shared" si="7"/>
        <v>0</v>
      </c>
      <c r="M35" s="44">
        <v>39227286</v>
      </c>
      <c r="N35" s="44" t="s">
        <v>29</v>
      </c>
      <c r="O35" s="44">
        <v>9.9999999999999995E-7</v>
      </c>
      <c r="P35" s="44">
        <v>13000</v>
      </c>
      <c r="Q35" s="45">
        <v>25.719060503399191</v>
      </c>
      <c r="R35" s="65">
        <v>11.28</v>
      </c>
    </row>
    <row r="36" spans="3:18" ht="21" customHeight="1" thickBot="1" x14ac:dyDescent="0.3">
      <c r="C36" s="55">
        <v>40321764</v>
      </c>
      <c r="D36" s="26" t="s">
        <v>30</v>
      </c>
      <c r="E36" s="7"/>
      <c r="F36" s="62"/>
      <c r="G36" s="6"/>
      <c r="H36" s="28">
        <f t="shared" si="4"/>
        <v>0</v>
      </c>
      <c r="I36" s="29">
        <f t="shared" si="5"/>
        <v>0</v>
      </c>
      <c r="J36" s="30">
        <f t="shared" si="6"/>
        <v>0</v>
      </c>
      <c r="K36" s="48">
        <f t="shared" si="7"/>
        <v>0</v>
      </c>
      <c r="M36" s="44">
        <v>40321764</v>
      </c>
      <c r="N36" s="44" t="s">
        <v>30</v>
      </c>
      <c r="O36" s="44">
        <v>9.9999999999999995E-7</v>
      </c>
      <c r="P36" s="44">
        <v>130000</v>
      </c>
      <c r="Q36" s="45">
        <v>25.719060503399195</v>
      </c>
      <c r="R36" s="65">
        <v>11.28</v>
      </c>
    </row>
    <row r="37" spans="3:18" ht="21" customHeight="1" thickBot="1" x14ac:dyDescent="0.3">
      <c r="C37" s="55">
        <v>57653857</v>
      </c>
      <c r="D37" s="26" t="s">
        <v>31</v>
      </c>
      <c r="E37" s="7"/>
      <c r="F37" s="62"/>
      <c r="G37" s="6"/>
      <c r="H37" s="28">
        <f t="shared" si="4"/>
        <v>0</v>
      </c>
      <c r="I37" s="29">
        <f t="shared" si="5"/>
        <v>0</v>
      </c>
      <c r="J37" s="30">
        <f t="shared" si="6"/>
        <v>0</v>
      </c>
      <c r="K37" s="48">
        <f t="shared" si="7"/>
        <v>0</v>
      </c>
      <c r="M37" s="44">
        <v>57653857</v>
      </c>
      <c r="N37" s="44" t="s">
        <v>31</v>
      </c>
      <c r="O37" s="44">
        <v>9.9999999999999995E-7</v>
      </c>
      <c r="P37" s="44">
        <v>13000</v>
      </c>
      <c r="Q37" s="45">
        <v>25.719060503399191</v>
      </c>
      <c r="R37" s="65">
        <v>11.28</v>
      </c>
    </row>
    <row r="38" spans="3:18" ht="39" customHeight="1" thickBot="1" x14ac:dyDescent="0.3">
      <c r="C38" s="55">
        <v>1080</v>
      </c>
      <c r="D38" s="25" t="s">
        <v>23</v>
      </c>
      <c r="E38" s="9"/>
      <c r="F38" s="62"/>
      <c r="G38" s="6"/>
      <c r="H38" s="28">
        <f t="shared" si="4"/>
        <v>0</v>
      </c>
      <c r="I38" s="29">
        <f t="shared" si="5"/>
        <v>0</v>
      </c>
      <c r="J38" s="30">
        <f t="shared" si="6"/>
        <v>0</v>
      </c>
      <c r="K38" s="48">
        <f t="shared" si="7"/>
        <v>0</v>
      </c>
      <c r="M38" s="44">
        <v>1080</v>
      </c>
      <c r="N38" s="43" t="s">
        <v>23</v>
      </c>
      <c r="O38" s="43">
        <v>9.9999999999999995E-7</v>
      </c>
      <c r="P38" s="44">
        <v>130000</v>
      </c>
      <c r="Q38" s="45">
        <v>18.187399104158612</v>
      </c>
      <c r="R38" s="65">
        <v>11.28</v>
      </c>
    </row>
    <row r="39" spans="3:18" ht="21" customHeight="1" thickBot="1" x14ac:dyDescent="0.3">
      <c r="C39" s="55">
        <v>39001020</v>
      </c>
      <c r="D39" s="26" t="s">
        <v>32</v>
      </c>
      <c r="E39" s="7"/>
      <c r="F39" s="62"/>
      <c r="G39" s="6"/>
      <c r="H39" s="28">
        <f t="shared" si="4"/>
        <v>0</v>
      </c>
      <c r="I39" s="29">
        <f t="shared" si="5"/>
        <v>0</v>
      </c>
      <c r="J39" s="30">
        <f t="shared" si="6"/>
        <v>0</v>
      </c>
      <c r="K39" s="48">
        <f>IF(F39&gt;O39,1,0)</f>
        <v>0</v>
      </c>
      <c r="M39" s="44">
        <v>39001020</v>
      </c>
      <c r="N39" s="44" t="s">
        <v>32</v>
      </c>
      <c r="O39" s="44">
        <v>9.9999999999999995E-7</v>
      </c>
      <c r="P39" s="44">
        <v>39</v>
      </c>
      <c r="Q39" s="45">
        <v>18.186744476865361</v>
      </c>
      <c r="R39" s="65">
        <v>11.28</v>
      </c>
    </row>
    <row r="40" spans="3:18" ht="21" customHeight="1" thickBot="1" x14ac:dyDescent="0.3">
      <c r="C40" s="55">
        <v>51207319</v>
      </c>
      <c r="D40" s="26" t="s">
        <v>33</v>
      </c>
      <c r="E40" s="7"/>
      <c r="F40" s="62"/>
      <c r="G40" s="6"/>
      <c r="H40" s="28">
        <f t="shared" si="4"/>
        <v>0</v>
      </c>
      <c r="I40" s="29">
        <f t="shared" si="5"/>
        <v>0</v>
      </c>
      <c r="J40" s="30">
        <f t="shared" si="6"/>
        <v>0</v>
      </c>
      <c r="K40" s="48">
        <f>IF(F40&gt;O40,1,0)</f>
        <v>0</v>
      </c>
      <c r="M40" s="44">
        <v>51207319</v>
      </c>
      <c r="N40" s="44" t="s">
        <v>33</v>
      </c>
      <c r="O40" s="44">
        <v>9.9999999999999995E-7</v>
      </c>
      <c r="P40" s="44">
        <v>13000</v>
      </c>
      <c r="Q40" s="45">
        <v>18.187399104158612</v>
      </c>
      <c r="R40" s="65">
        <v>11.28</v>
      </c>
    </row>
    <row r="41" spans="3:18" ht="21" customHeight="1" thickBot="1" x14ac:dyDescent="0.3">
      <c r="C41" s="55">
        <v>55673897</v>
      </c>
      <c r="D41" s="26" t="s">
        <v>34</v>
      </c>
      <c r="E41" s="7"/>
      <c r="F41" s="62"/>
      <c r="G41" s="6"/>
      <c r="H41" s="28">
        <f t="shared" si="4"/>
        <v>0</v>
      </c>
      <c r="I41" s="29">
        <f t="shared" si="5"/>
        <v>0</v>
      </c>
      <c r="J41" s="30">
        <f t="shared" si="6"/>
        <v>0</v>
      </c>
      <c r="K41" s="48">
        <f>IF(F41&gt;O41,1,0)</f>
        <v>0</v>
      </c>
      <c r="M41" s="44">
        <v>55673897</v>
      </c>
      <c r="N41" s="44" t="s">
        <v>34</v>
      </c>
      <c r="O41" s="44">
        <v>9.9999999999999995E-7</v>
      </c>
      <c r="P41" s="44">
        <v>1300</v>
      </c>
      <c r="Q41" s="45">
        <v>18.187399104158615</v>
      </c>
      <c r="R41" s="65">
        <v>11.28</v>
      </c>
    </row>
    <row r="42" spans="3:18" ht="21" customHeight="1" thickBot="1" x14ac:dyDescent="0.3">
      <c r="C42" s="55">
        <v>57117314</v>
      </c>
      <c r="D42" s="26" t="s">
        <v>35</v>
      </c>
      <c r="E42" s="7"/>
      <c r="F42" s="62"/>
      <c r="G42" s="6"/>
      <c r="H42" s="28">
        <f t="shared" si="4"/>
        <v>0</v>
      </c>
      <c r="I42" s="29">
        <f t="shared" si="5"/>
        <v>0</v>
      </c>
      <c r="J42" s="30">
        <f t="shared" si="6"/>
        <v>0</v>
      </c>
      <c r="K42" s="48">
        <f>IF(F42&gt;O42,1,0)</f>
        <v>0</v>
      </c>
      <c r="M42" s="44">
        <v>57117314</v>
      </c>
      <c r="N42" s="44" t="s">
        <v>35</v>
      </c>
      <c r="O42" s="44">
        <v>9.9999999999999995E-7</v>
      </c>
      <c r="P42" s="44">
        <v>39000</v>
      </c>
      <c r="Q42" s="45">
        <v>18.186744476865361</v>
      </c>
      <c r="R42" s="65">
        <v>11.28</v>
      </c>
    </row>
    <row r="43" spans="3:18" ht="21" customHeight="1" thickBot="1" x14ac:dyDescent="0.3">
      <c r="C43" s="55">
        <v>57117416</v>
      </c>
      <c r="D43" s="26" t="s">
        <v>36</v>
      </c>
      <c r="E43" s="7"/>
      <c r="F43" s="62"/>
      <c r="G43" s="6"/>
      <c r="H43" s="28">
        <f t="shared" si="4"/>
        <v>0</v>
      </c>
      <c r="I43" s="29">
        <f t="shared" si="5"/>
        <v>0</v>
      </c>
      <c r="J43" s="30">
        <f t="shared" si="6"/>
        <v>0</v>
      </c>
      <c r="K43" s="48">
        <f>IF(F43&gt;O43,1,0)</f>
        <v>0</v>
      </c>
      <c r="M43" s="44">
        <v>57117416</v>
      </c>
      <c r="N43" s="44" t="s">
        <v>36</v>
      </c>
      <c r="O43" s="44">
        <v>9.9999999999999995E-7</v>
      </c>
      <c r="P43" s="44">
        <v>3900</v>
      </c>
      <c r="Q43" s="45">
        <v>18.186744476865361</v>
      </c>
      <c r="R43" s="65">
        <v>11.28</v>
      </c>
    </row>
    <row r="44" spans="3:18" ht="21" customHeight="1" thickBot="1" x14ac:dyDescent="0.3">
      <c r="C44" s="55">
        <v>57117449</v>
      </c>
      <c r="D44" s="26" t="s">
        <v>37</v>
      </c>
      <c r="E44" s="7"/>
      <c r="F44" s="62"/>
      <c r="G44" s="6"/>
      <c r="H44" s="28">
        <f t="shared" si="4"/>
        <v>0</v>
      </c>
      <c r="I44" s="29">
        <f t="shared" si="5"/>
        <v>0</v>
      </c>
      <c r="J44" s="30">
        <f t="shared" si="6"/>
        <v>0</v>
      </c>
      <c r="K44" s="48">
        <f t="shared" ref="K44:K76" si="8">IF(F44&gt;O44,1,0)</f>
        <v>0</v>
      </c>
      <c r="M44" s="44">
        <v>57117449</v>
      </c>
      <c r="N44" s="44" t="s">
        <v>37</v>
      </c>
      <c r="O44" s="44">
        <v>9.9999999999999995E-7</v>
      </c>
      <c r="P44" s="44">
        <v>13000</v>
      </c>
      <c r="Q44" s="45">
        <v>18.187399104158612</v>
      </c>
      <c r="R44" s="65">
        <v>11.28</v>
      </c>
    </row>
    <row r="45" spans="3:18" ht="21" customHeight="1" thickBot="1" x14ac:dyDescent="0.3">
      <c r="C45" s="55">
        <v>60851345</v>
      </c>
      <c r="D45" s="26" t="s">
        <v>38</v>
      </c>
      <c r="E45" s="7"/>
      <c r="F45" s="62"/>
      <c r="G45" s="6"/>
      <c r="H45" s="28">
        <f t="shared" si="4"/>
        <v>0</v>
      </c>
      <c r="I45" s="29">
        <f t="shared" si="5"/>
        <v>0</v>
      </c>
      <c r="J45" s="30">
        <f t="shared" si="6"/>
        <v>0</v>
      </c>
      <c r="K45" s="48">
        <f t="shared" si="8"/>
        <v>0</v>
      </c>
      <c r="M45" s="44">
        <v>60851345</v>
      </c>
      <c r="N45" s="44" t="s">
        <v>38</v>
      </c>
      <c r="O45" s="44">
        <v>9.9999999999999995E-7</v>
      </c>
      <c r="P45" s="44">
        <v>13000</v>
      </c>
      <c r="Q45" s="45">
        <v>18.187399104158612</v>
      </c>
      <c r="R45" s="65">
        <v>11.28</v>
      </c>
    </row>
    <row r="46" spans="3:18" ht="21" customHeight="1" thickBot="1" x14ac:dyDescent="0.3">
      <c r="C46" s="55">
        <v>67562394</v>
      </c>
      <c r="D46" s="26" t="s">
        <v>39</v>
      </c>
      <c r="E46" s="7"/>
      <c r="F46" s="62"/>
      <c r="G46" s="6"/>
      <c r="H46" s="28">
        <f t="shared" si="4"/>
        <v>0</v>
      </c>
      <c r="I46" s="29">
        <f t="shared" si="5"/>
        <v>0</v>
      </c>
      <c r="J46" s="30">
        <f t="shared" si="6"/>
        <v>0</v>
      </c>
      <c r="K46" s="48">
        <f t="shared" si="8"/>
        <v>0</v>
      </c>
      <c r="M46" s="44">
        <v>67562394</v>
      </c>
      <c r="N46" s="44" t="s">
        <v>39</v>
      </c>
      <c r="O46" s="44">
        <v>9.9999999999999995E-7</v>
      </c>
      <c r="P46" s="44">
        <v>1300</v>
      </c>
      <c r="Q46" s="45">
        <v>18.187399104158615</v>
      </c>
      <c r="R46" s="65">
        <v>11.28</v>
      </c>
    </row>
    <row r="47" spans="3:18" ht="21" customHeight="1" thickBot="1" x14ac:dyDescent="0.3">
      <c r="C47" s="55">
        <v>70648269</v>
      </c>
      <c r="D47" s="26" t="s">
        <v>40</v>
      </c>
      <c r="E47" s="7"/>
      <c r="F47" s="62"/>
      <c r="G47" s="6"/>
      <c r="H47" s="28">
        <f t="shared" si="4"/>
        <v>0</v>
      </c>
      <c r="I47" s="29">
        <f t="shared" si="5"/>
        <v>0</v>
      </c>
      <c r="J47" s="30">
        <f t="shared" si="6"/>
        <v>0</v>
      </c>
      <c r="K47" s="48">
        <f t="shared" si="8"/>
        <v>0</v>
      </c>
      <c r="M47" s="44">
        <v>70648269</v>
      </c>
      <c r="N47" s="44" t="s">
        <v>40</v>
      </c>
      <c r="O47" s="44">
        <v>9.9999999999999995E-7</v>
      </c>
      <c r="P47" s="44">
        <v>13000</v>
      </c>
      <c r="Q47" s="45">
        <v>18.187399104158612</v>
      </c>
      <c r="R47" s="65">
        <v>11.28</v>
      </c>
    </row>
    <row r="48" spans="3:18" ht="21" customHeight="1" thickBot="1" x14ac:dyDescent="0.3">
      <c r="C48" s="55">
        <v>72918219</v>
      </c>
      <c r="D48" s="26" t="s">
        <v>41</v>
      </c>
      <c r="E48" s="7"/>
      <c r="F48" s="62"/>
      <c r="G48" s="6"/>
      <c r="H48" s="28">
        <f t="shared" si="4"/>
        <v>0</v>
      </c>
      <c r="I48" s="29">
        <f t="shared" si="5"/>
        <v>0</v>
      </c>
      <c r="J48" s="30">
        <f t="shared" si="6"/>
        <v>0</v>
      </c>
      <c r="K48" s="48">
        <f t="shared" si="8"/>
        <v>0</v>
      </c>
      <c r="M48" s="44">
        <v>72918219</v>
      </c>
      <c r="N48" s="44" t="s">
        <v>41</v>
      </c>
      <c r="O48" s="44">
        <v>9.9999999999999995E-7</v>
      </c>
      <c r="P48" s="44">
        <v>13000</v>
      </c>
      <c r="Q48" s="45">
        <v>18.187399104158612</v>
      </c>
      <c r="R48" s="65">
        <v>11.28</v>
      </c>
    </row>
    <row r="49" spans="3:18" ht="46.5" customHeight="1" thickBot="1" x14ac:dyDescent="0.3">
      <c r="C49" s="55">
        <v>1151</v>
      </c>
      <c r="D49" s="24" t="s">
        <v>126</v>
      </c>
      <c r="E49" s="8"/>
      <c r="F49" s="62"/>
      <c r="G49" s="6"/>
      <c r="H49" s="28">
        <f t="shared" si="4"/>
        <v>0</v>
      </c>
      <c r="I49" s="29">
        <f t="shared" si="5"/>
        <v>0</v>
      </c>
      <c r="J49" s="30">
        <f t="shared" si="6"/>
        <v>0</v>
      </c>
      <c r="K49" s="48">
        <f t="shared" si="8"/>
        <v>0</v>
      </c>
      <c r="M49" s="44">
        <v>1151</v>
      </c>
      <c r="N49" s="43" t="s">
        <v>126</v>
      </c>
      <c r="O49" s="43">
        <v>0.2</v>
      </c>
      <c r="P49" s="44">
        <v>3.9</v>
      </c>
      <c r="Q49" s="45">
        <v>23.116450035999847</v>
      </c>
      <c r="R49" s="65">
        <v>6.74</v>
      </c>
    </row>
    <row r="50" spans="3:18" ht="21" customHeight="1" thickBot="1" x14ac:dyDescent="0.3">
      <c r="C50" s="55">
        <v>50328</v>
      </c>
      <c r="D50" s="26" t="s">
        <v>98</v>
      </c>
      <c r="E50" s="7"/>
      <c r="F50" s="62"/>
      <c r="G50" s="6"/>
      <c r="H50" s="28">
        <f t="shared" si="4"/>
        <v>0</v>
      </c>
      <c r="I50" s="29">
        <f t="shared" si="5"/>
        <v>0</v>
      </c>
      <c r="J50" s="30">
        <f t="shared" si="6"/>
        <v>0</v>
      </c>
      <c r="K50" s="48">
        <f t="shared" si="8"/>
        <v>0</v>
      </c>
      <c r="M50" s="44">
        <v>50328</v>
      </c>
      <c r="N50" s="44" t="s">
        <v>98</v>
      </c>
      <c r="O50" s="44">
        <v>0.2</v>
      </c>
      <c r="P50" s="44">
        <v>3.9</v>
      </c>
      <c r="Q50" s="45">
        <v>23.12</v>
      </c>
      <c r="R50" s="65">
        <v>6.74</v>
      </c>
    </row>
    <row r="51" spans="3:18" ht="21" customHeight="1" thickBot="1" x14ac:dyDescent="0.3">
      <c r="C51" s="55">
        <v>53703</v>
      </c>
      <c r="D51" s="26" t="s">
        <v>99</v>
      </c>
      <c r="E51" s="7"/>
      <c r="F51" s="62"/>
      <c r="G51" s="6"/>
      <c r="H51" s="28">
        <f t="shared" si="4"/>
        <v>0</v>
      </c>
      <c r="I51" s="29">
        <f t="shared" si="5"/>
        <v>0</v>
      </c>
      <c r="J51" s="30">
        <f t="shared" si="6"/>
        <v>0</v>
      </c>
      <c r="K51" s="48">
        <f t="shared" si="8"/>
        <v>0</v>
      </c>
      <c r="M51" s="44">
        <v>53703</v>
      </c>
      <c r="N51" s="44" t="s">
        <v>99</v>
      </c>
      <c r="O51" s="44">
        <v>0.2</v>
      </c>
      <c r="P51" s="44">
        <v>4.0999999999999996</v>
      </c>
      <c r="Q51" s="45">
        <v>7.99</v>
      </c>
      <c r="R51" s="65">
        <v>6.74</v>
      </c>
    </row>
    <row r="52" spans="3:18" ht="21" customHeight="1" thickBot="1" x14ac:dyDescent="0.3">
      <c r="C52" s="55">
        <v>56495</v>
      </c>
      <c r="D52" s="26" t="s">
        <v>100</v>
      </c>
      <c r="E52" s="7"/>
      <c r="F52" s="62"/>
      <c r="G52" s="6"/>
      <c r="H52" s="28">
        <f t="shared" si="4"/>
        <v>0</v>
      </c>
      <c r="I52" s="29">
        <f t="shared" si="5"/>
        <v>0</v>
      </c>
      <c r="J52" s="30">
        <f t="shared" si="6"/>
        <v>0</v>
      </c>
      <c r="K52" s="48">
        <f t="shared" si="8"/>
        <v>0</v>
      </c>
      <c r="M52" s="44">
        <v>56495</v>
      </c>
      <c r="N52" s="44" t="s">
        <v>100</v>
      </c>
      <c r="O52" s="44">
        <v>0.2</v>
      </c>
      <c r="P52" s="44">
        <v>22</v>
      </c>
      <c r="Q52" s="45">
        <v>7.99</v>
      </c>
      <c r="R52" s="65">
        <v>6.74</v>
      </c>
    </row>
    <row r="53" spans="3:18" ht="21" customHeight="1" thickBot="1" x14ac:dyDescent="0.3">
      <c r="C53" s="55">
        <v>56553</v>
      </c>
      <c r="D53" s="26" t="s">
        <v>101</v>
      </c>
      <c r="E53" s="7"/>
      <c r="F53" s="62"/>
      <c r="G53" s="6"/>
      <c r="H53" s="28">
        <f t="shared" si="4"/>
        <v>0</v>
      </c>
      <c r="I53" s="29">
        <f t="shared" si="5"/>
        <v>0</v>
      </c>
      <c r="J53" s="30">
        <f t="shared" si="6"/>
        <v>0</v>
      </c>
      <c r="K53" s="48">
        <f t="shared" si="8"/>
        <v>0</v>
      </c>
      <c r="M53" s="44">
        <v>56553</v>
      </c>
      <c r="N53" s="44" t="s">
        <v>101</v>
      </c>
      <c r="O53" s="44">
        <v>0.2</v>
      </c>
      <c r="P53" s="44">
        <v>0.39</v>
      </c>
      <c r="Q53" s="45">
        <v>23.12</v>
      </c>
      <c r="R53" s="65">
        <v>6.74</v>
      </c>
    </row>
    <row r="54" spans="3:18" ht="21" customHeight="1" thickBot="1" x14ac:dyDescent="0.3">
      <c r="C54" s="55">
        <v>57976</v>
      </c>
      <c r="D54" s="26" t="s">
        <v>102</v>
      </c>
      <c r="E54" s="7"/>
      <c r="F54" s="62"/>
      <c r="G54" s="6"/>
      <c r="H54" s="28">
        <f t="shared" si="4"/>
        <v>0</v>
      </c>
      <c r="I54" s="29">
        <f t="shared" si="5"/>
        <v>0</v>
      </c>
      <c r="J54" s="30">
        <f t="shared" si="6"/>
        <v>0</v>
      </c>
      <c r="K54" s="48">
        <f t="shared" si="8"/>
        <v>0</v>
      </c>
      <c r="M54" s="44">
        <v>57976</v>
      </c>
      <c r="N54" s="44" t="s">
        <v>102</v>
      </c>
      <c r="O54" s="44">
        <v>0.2</v>
      </c>
      <c r="P54" s="44">
        <v>250</v>
      </c>
      <c r="Q54" s="45">
        <v>7.99</v>
      </c>
      <c r="R54" s="65">
        <v>6.74</v>
      </c>
    </row>
    <row r="55" spans="3:18" ht="21" customHeight="1" thickBot="1" x14ac:dyDescent="0.3">
      <c r="C55" s="55">
        <v>91203</v>
      </c>
      <c r="D55" s="26" t="s">
        <v>123</v>
      </c>
      <c r="E55" s="7"/>
      <c r="F55" s="62"/>
      <c r="G55" s="6"/>
      <c r="H55" s="28">
        <f t="shared" si="4"/>
        <v>0</v>
      </c>
      <c r="I55" s="29">
        <f t="shared" si="5"/>
        <v>0</v>
      </c>
      <c r="J55" s="30">
        <f t="shared" si="6"/>
        <v>0</v>
      </c>
      <c r="K55" s="48">
        <f t="shared" si="8"/>
        <v>0</v>
      </c>
      <c r="M55" s="44">
        <v>91203</v>
      </c>
      <c r="N55" s="44" t="s">
        <v>123</v>
      </c>
      <c r="O55" s="44">
        <v>0.2</v>
      </c>
      <c r="P55" s="44">
        <v>0.12</v>
      </c>
      <c r="Q55" s="45">
        <v>1</v>
      </c>
      <c r="R55" s="65">
        <v>6.74</v>
      </c>
    </row>
    <row r="56" spans="3:18" ht="21" customHeight="1" thickBot="1" x14ac:dyDescent="0.3">
      <c r="C56" s="55">
        <v>189559</v>
      </c>
      <c r="D56" s="26" t="s">
        <v>103</v>
      </c>
      <c r="E56" s="7"/>
      <c r="F56" s="62"/>
      <c r="G56" s="6"/>
      <c r="H56" s="28">
        <f t="shared" si="4"/>
        <v>0</v>
      </c>
      <c r="I56" s="29">
        <f t="shared" si="5"/>
        <v>0</v>
      </c>
      <c r="J56" s="30">
        <f t="shared" si="6"/>
        <v>0</v>
      </c>
      <c r="K56" s="48">
        <f t="shared" si="8"/>
        <v>0</v>
      </c>
      <c r="M56" s="44">
        <v>189559</v>
      </c>
      <c r="N56" s="44" t="s">
        <v>103</v>
      </c>
      <c r="O56" s="44">
        <v>0.2</v>
      </c>
      <c r="P56" s="44">
        <v>39</v>
      </c>
      <c r="Q56" s="45">
        <v>23.12</v>
      </c>
      <c r="R56" s="65">
        <v>6.74</v>
      </c>
    </row>
    <row r="57" spans="3:18" ht="21" customHeight="1" thickBot="1" x14ac:dyDescent="0.3">
      <c r="C57" s="55">
        <v>189640</v>
      </c>
      <c r="D57" s="26" t="s">
        <v>104</v>
      </c>
      <c r="E57" s="7"/>
      <c r="F57" s="62"/>
      <c r="G57" s="6"/>
      <c r="H57" s="28">
        <f t="shared" si="4"/>
        <v>0</v>
      </c>
      <c r="I57" s="29">
        <f t="shared" si="5"/>
        <v>0</v>
      </c>
      <c r="J57" s="30">
        <f t="shared" si="6"/>
        <v>0</v>
      </c>
      <c r="K57" s="48">
        <f t="shared" si="8"/>
        <v>0</v>
      </c>
      <c r="M57" s="44">
        <v>189640</v>
      </c>
      <c r="N57" s="44" t="s">
        <v>104</v>
      </c>
      <c r="O57" s="44">
        <v>0.2</v>
      </c>
      <c r="P57" s="44">
        <v>39</v>
      </c>
      <c r="Q57" s="45">
        <v>23.12</v>
      </c>
      <c r="R57" s="65">
        <v>6.74</v>
      </c>
    </row>
    <row r="58" spans="3:18" ht="21" customHeight="1" thickBot="1" x14ac:dyDescent="0.3">
      <c r="C58" s="55">
        <v>191300</v>
      </c>
      <c r="D58" s="26" t="s">
        <v>105</v>
      </c>
      <c r="E58" s="7"/>
      <c r="F58" s="62"/>
      <c r="G58" s="6"/>
      <c r="H58" s="28">
        <f t="shared" si="4"/>
        <v>0</v>
      </c>
      <c r="I58" s="29">
        <f t="shared" si="5"/>
        <v>0</v>
      </c>
      <c r="J58" s="30">
        <f t="shared" si="6"/>
        <v>0</v>
      </c>
      <c r="K58" s="48">
        <f t="shared" si="8"/>
        <v>0</v>
      </c>
      <c r="M58" s="44">
        <v>191300</v>
      </c>
      <c r="N58" s="44" t="s">
        <v>105</v>
      </c>
      <c r="O58" s="44">
        <v>0.2</v>
      </c>
      <c r="P58" s="44">
        <v>39</v>
      </c>
      <c r="Q58" s="45">
        <v>23.12</v>
      </c>
      <c r="R58" s="65">
        <v>6.74</v>
      </c>
    </row>
    <row r="59" spans="3:18" ht="21" customHeight="1" thickBot="1" x14ac:dyDescent="0.3">
      <c r="C59" s="55">
        <v>192654</v>
      </c>
      <c r="D59" s="26" t="s">
        <v>106</v>
      </c>
      <c r="E59" s="7"/>
      <c r="F59" s="62"/>
      <c r="G59" s="6"/>
      <c r="H59" s="28">
        <f t="shared" si="4"/>
        <v>0</v>
      </c>
      <c r="I59" s="29">
        <f t="shared" si="5"/>
        <v>0</v>
      </c>
      <c r="J59" s="30">
        <f t="shared" si="6"/>
        <v>0</v>
      </c>
      <c r="K59" s="48">
        <f t="shared" si="8"/>
        <v>0</v>
      </c>
      <c r="M59" s="44">
        <v>192654</v>
      </c>
      <c r="N59" s="44" t="s">
        <v>106</v>
      </c>
      <c r="O59" s="44">
        <v>0.2</v>
      </c>
      <c r="P59" s="44">
        <v>3.9</v>
      </c>
      <c r="Q59" s="45">
        <v>23.12</v>
      </c>
      <c r="R59" s="65">
        <v>6.74</v>
      </c>
    </row>
    <row r="60" spans="3:18" ht="21" customHeight="1" thickBot="1" x14ac:dyDescent="0.3">
      <c r="C60" s="55">
        <v>193395</v>
      </c>
      <c r="D60" s="26" t="s">
        <v>107</v>
      </c>
      <c r="E60" s="7"/>
      <c r="F60" s="62"/>
      <c r="G60" s="6"/>
      <c r="H60" s="28">
        <f t="shared" si="4"/>
        <v>0</v>
      </c>
      <c r="I60" s="29">
        <f t="shared" si="5"/>
        <v>0</v>
      </c>
      <c r="J60" s="30">
        <f t="shared" si="6"/>
        <v>0</v>
      </c>
      <c r="K60" s="48">
        <f t="shared" si="8"/>
        <v>0</v>
      </c>
      <c r="M60" s="44">
        <v>193395</v>
      </c>
      <c r="N60" s="44" t="s">
        <v>107</v>
      </c>
      <c r="O60" s="44">
        <v>0.2</v>
      </c>
      <c r="P60" s="44">
        <v>0.39</v>
      </c>
      <c r="Q60" s="45">
        <v>23.12</v>
      </c>
      <c r="R60" s="65">
        <v>6.74</v>
      </c>
    </row>
    <row r="61" spans="3:18" ht="21" customHeight="1" thickBot="1" x14ac:dyDescent="0.3">
      <c r="C61" s="55">
        <v>194592</v>
      </c>
      <c r="D61" s="26" t="s">
        <v>108</v>
      </c>
      <c r="E61" s="7"/>
      <c r="F61" s="62"/>
      <c r="G61" s="6"/>
      <c r="H61" s="28">
        <f t="shared" si="4"/>
        <v>0</v>
      </c>
      <c r="I61" s="29">
        <f t="shared" si="5"/>
        <v>0</v>
      </c>
      <c r="J61" s="30">
        <f t="shared" si="6"/>
        <v>0</v>
      </c>
      <c r="K61" s="48">
        <f t="shared" si="8"/>
        <v>0</v>
      </c>
      <c r="M61" s="44">
        <v>194592</v>
      </c>
      <c r="N61" s="44" t="s">
        <v>108</v>
      </c>
      <c r="O61" s="44">
        <v>0.2</v>
      </c>
      <c r="P61" s="44">
        <v>3.9</v>
      </c>
      <c r="Q61" s="45">
        <v>23.12</v>
      </c>
      <c r="R61" s="65">
        <v>6.74</v>
      </c>
    </row>
    <row r="62" spans="3:18" ht="21" customHeight="1" thickBot="1" x14ac:dyDescent="0.3">
      <c r="C62" s="55">
        <v>205823</v>
      </c>
      <c r="D62" s="26" t="s">
        <v>109</v>
      </c>
      <c r="E62" s="7"/>
      <c r="F62" s="62"/>
      <c r="G62" s="6"/>
      <c r="H62" s="28">
        <f t="shared" si="4"/>
        <v>0</v>
      </c>
      <c r="I62" s="29">
        <f t="shared" si="5"/>
        <v>0</v>
      </c>
      <c r="J62" s="30">
        <f t="shared" si="6"/>
        <v>0</v>
      </c>
      <c r="K62" s="48">
        <f t="shared" si="8"/>
        <v>0</v>
      </c>
      <c r="M62" s="44">
        <v>205823</v>
      </c>
      <c r="N62" s="44" t="s">
        <v>109</v>
      </c>
      <c r="O62" s="44">
        <v>0.2</v>
      </c>
      <c r="P62" s="44">
        <v>0.39</v>
      </c>
      <c r="Q62" s="45">
        <v>23.12</v>
      </c>
      <c r="R62" s="65">
        <v>6.74</v>
      </c>
    </row>
    <row r="63" spans="3:18" ht="21" customHeight="1" thickBot="1" x14ac:dyDescent="0.3">
      <c r="C63" s="55">
        <v>205992</v>
      </c>
      <c r="D63" s="26" t="s">
        <v>110</v>
      </c>
      <c r="E63" s="7"/>
      <c r="F63" s="62"/>
      <c r="G63" s="6"/>
      <c r="H63" s="28">
        <f t="shared" si="4"/>
        <v>0</v>
      </c>
      <c r="I63" s="29">
        <f t="shared" si="5"/>
        <v>0</v>
      </c>
      <c r="J63" s="30">
        <f t="shared" si="6"/>
        <v>0</v>
      </c>
      <c r="K63" s="48">
        <f t="shared" si="8"/>
        <v>0</v>
      </c>
      <c r="M63" s="44">
        <v>205992</v>
      </c>
      <c r="N63" s="44" t="s">
        <v>110</v>
      </c>
      <c r="O63" s="44">
        <v>0.2</v>
      </c>
      <c r="P63" s="44">
        <v>0.39</v>
      </c>
      <c r="Q63" s="45">
        <v>23.12</v>
      </c>
      <c r="R63" s="65">
        <v>6.74</v>
      </c>
    </row>
    <row r="64" spans="3:18" ht="21" customHeight="1" thickBot="1" x14ac:dyDescent="0.3">
      <c r="C64" s="55">
        <v>207089</v>
      </c>
      <c r="D64" s="26" t="s">
        <v>111</v>
      </c>
      <c r="E64" s="7"/>
      <c r="F64" s="62"/>
      <c r="G64" s="6"/>
      <c r="H64" s="28">
        <f t="shared" si="4"/>
        <v>0</v>
      </c>
      <c r="I64" s="29">
        <f t="shared" si="5"/>
        <v>0</v>
      </c>
      <c r="J64" s="30">
        <f t="shared" si="6"/>
        <v>0</v>
      </c>
      <c r="K64" s="48">
        <f t="shared" si="8"/>
        <v>0</v>
      </c>
      <c r="M64" s="44">
        <v>207089</v>
      </c>
      <c r="N64" s="44" t="s">
        <v>111</v>
      </c>
      <c r="O64" s="44">
        <v>0.2</v>
      </c>
      <c r="P64" s="44">
        <v>0.39</v>
      </c>
      <c r="Q64" s="45">
        <v>23.12</v>
      </c>
      <c r="R64" s="65">
        <v>6.74</v>
      </c>
    </row>
    <row r="65" spans="1:19" ht="21" customHeight="1" thickBot="1" x14ac:dyDescent="0.3">
      <c r="C65" s="55">
        <v>218019</v>
      </c>
      <c r="D65" s="26" t="s">
        <v>112</v>
      </c>
      <c r="E65" s="7"/>
      <c r="F65" s="62"/>
      <c r="G65" s="6"/>
      <c r="H65" s="28">
        <f t="shared" si="4"/>
        <v>0</v>
      </c>
      <c r="I65" s="29">
        <f t="shared" si="5"/>
        <v>0</v>
      </c>
      <c r="J65" s="30">
        <f t="shared" si="6"/>
        <v>0</v>
      </c>
      <c r="K65" s="48">
        <f t="shared" si="8"/>
        <v>0</v>
      </c>
      <c r="M65" s="44">
        <v>218019</v>
      </c>
      <c r="N65" s="44" t="s">
        <v>112</v>
      </c>
      <c r="O65" s="44">
        <v>0.2</v>
      </c>
      <c r="P65" s="44">
        <v>3.9E-2</v>
      </c>
      <c r="Q65" s="45">
        <v>23.12</v>
      </c>
      <c r="R65" s="65">
        <v>6.74</v>
      </c>
    </row>
    <row r="66" spans="1:19" ht="21" customHeight="1" thickBot="1" x14ac:dyDescent="0.3">
      <c r="C66" s="55">
        <v>224420</v>
      </c>
      <c r="D66" s="26" t="s">
        <v>113</v>
      </c>
      <c r="E66" s="7"/>
      <c r="F66" s="62"/>
      <c r="G66" s="6"/>
      <c r="H66" s="28">
        <f t="shared" si="4"/>
        <v>0</v>
      </c>
      <c r="I66" s="29">
        <f t="shared" si="5"/>
        <v>0</v>
      </c>
      <c r="J66" s="30">
        <f t="shared" si="6"/>
        <v>0</v>
      </c>
      <c r="K66" s="48">
        <f t="shared" si="8"/>
        <v>0</v>
      </c>
      <c r="M66" s="44">
        <v>224420</v>
      </c>
      <c r="N66" s="44" t="s">
        <v>113</v>
      </c>
      <c r="O66" s="44">
        <v>0.2</v>
      </c>
      <c r="P66" s="44">
        <v>0.39</v>
      </c>
      <c r="Q66" s="45">
        <v>23.12</v>
      </c>
      <c r="R66" s="65">
        <v>6.74</v>
      </c>
    </row>
    <row r="67" spans="1:19" ht="21" customHeight="1" thickBot="1" x14ac:dyDescent="0.3">
      <c r="C67" s="55">
        <v>226368</v>
      </c>
      <c r="D67" s="26" t="s">
        <v>114</v>
      </c>
      <c r="E67" s="7"/>
      <c r="F67" s="62"/>
      <c r="G67" s="6"/>
      <c r="H67" s="28">
        <f t="shared" si="4"/>
        <v>0</v>
      </c>
      <c r="I67" s="29">
        <f t="shared" si="5"/>
        <v>0</v>
      </c>
      <c r="J67" s="30">
        <f t="shared" si="6"/>
        <v>0</v>
      </c>
      <c r="K67" s="48">
        <f t="shared" si="8"/>
        <v>0</v>
      </c>
      <c r="M67" s="44">
        <v>226368</v>
      </c>
      <c r="N67" s="44" t="s">
        <v>114</v>
      </c>
      <c r="O67" s="44">
        <v>0.2</v>
      </c>
      <c r="P67" s="44">
        <v>0.39</v>
      </c>
      <c r="Q67" s="45">
        <v>23.12</v>
      </c>
      <c r="R67" s="65">
        <v>6.74</v>
      </c>
    </row>
    <row r="68" spans="1:19" ht="21" customHeight="1" thickBot="1" x14ac:dyDescent="0.3">
      <c r="C68" s="55">
        <v>602879</v>
      </c>
      <c r="D68" s="26" t="s">
        <v>115</v>
      </c>
      <c r="E68" s="7"/>
      <c r="F68" s="62"/>
      <c r="G68" s="6"/>
      <c r="H68" s="28">
        <f t="shared" si="4"/>
        <v>0</v>
      </c>
      <c r="I68" s="29">
        <f t="shared" si="5"/>
        <v>0</v>
      </c>
      <c r="J68" s="30">
        <f t="shared" si="6"/>
        <v>0</v>
      </c>
      <c r="K68" s="48">
        <f t="shared" si="8"/>
        <v>0</v>
      </c>
      <c r="M68" s="44">
        <v>602879</v>
      </c>
      <c r="N68" s="44" t="s">
        <v>115</v>
      </c>
      <c r="O68" s="44">
        <v>0.2</v>
      </c>
      <c r="P68" s="44">
        <v>0.13</v>
      </c>
      <c r="Q68" s="45">
        <v>7.99</v>
      </c>
      <c r="R68" s="65">
        <v>6.74</v>
      </c>
    </row>
    <row r="69" spans="1:19" ht="21" customHeight="1" thickBot="1" x14ac:dyDescent="0.3">
      <c r="C69" s="55">
        <v>607578</v>
      </c>
      <c r="D69" s="26" t="s">
        <v>116</v>
      </c>
      <c r="E69" s="7"/>
      <c r="F69" s="62"/>
      <c r="G69" s="6"/>
      <c r="H69" s="28">
        <f t="shared" si="4"/>
        <v>0</v>
      </c>
      <c r="I69" s="29">
        <f t="shared" si="5"/>
        <v>0</v>
      </c>
      <c r="J69" s="30">
        <f t="shared" si="6"/>
        <v>0</v>
      </c>
      <c r="K69" s="48">
        <f t="shared" si="8"/>
        <v>0</v>
      </c>
      <c r="M69" s="44">
        <v>607578</v>
      </c>
      <c r="N69" s="44" t="s">
        <v>116</v>
      </c>
      <c r="O69" s="44">
        <v>0.2</v>
      </c>
      <c r="P69" s="44">
        <v>3.9E-2</v>
      </c>
      <c r="Q69" s="45">
        <v>23.12</v>
      </c>
      <c r="R69" s="65">
        <v>6.74</v>
      </c>
    </row>
    <row r="70" spans="1:19" ht="21" customHeight="1" thickBot="1" x14ac:dyDescent="0.3">
      <c r="C70" s="55">
        <v>3697243</v>
      </c>
      <c r="D70" s="26" t="s">
        <v>117</v>
      </c>
      <c r="E70" s="7"/>
      <c r="F70" s="62"/>
      <c r="G70" s="6"/>
      <c r="H70" s="28">
        <f t="shared" si="4"/>
        <v>0</v>
      </c>
      <c r="I70" s="29">
        <f t="shared" si="5"/>
        <v>0</v>
      </c>
      <c r="J70" s="30">
        <f t="shared" si="6"/>
        <v>0</v>
      </c>
      <c r="K70" s="48">
        <f t="shared" si="8"/>
        <v>0</v>
      </c>
      <c r="M70" s="44">
        <v>3697243</v>
      </c>
      <c r="N70" s="44" t="s">
        <v>117</v>
      </c>
      <c r="O70" s="44">
        <v>0.2</v>
      </c>
      <c r="P70" s="44">
        <v>3.9</v>
      </c>
      <c r="Q70" s="45">
        <v>23.12</v>
      </c>
      <c r="R70" s="65">
        <v>6.74</v>
      </c>
    </row>
    <row r="71" spans="1:19" ht="21" customHeight="1" thickBot="1" x14ac:dyDescent="0.3">
      <c r="C71" s="55">
        <v>5522430</v>
      </c>
      <c r="D71" s="26" t="s">
        <v>118</v>
      </c>
      <c r="E71" s="7"/>
      <c r="F71" s="62"/>
      <c r="G71" s="6"/>
      <c r="H71" s="28">
        <f t="shared" si="4"/>
        <v>0</v>
      </c>
      <c r="I71" s="29">
        <f t="shared" si="5"/>
        <v>0</v>
      </c>
      <c r="J71" s="30">
        <f t="shared" si="6"/>
        <v>0</v>
      </c>
      <c r="K71" s="48">
        <f t="shared" si="8"/>
        <v>0</v>
      </c>
      <c r="M71" s="44">
        <v>5522430</v>
      </c>
      <c r="N71" s="44" t="s">
        <v>118</v>
      </c>
      <c r="O71" s="44">
        <v>0.2</v>
      </c>
      <c r="P71" s="44">
        <v>0.39</v>
      </c>
      <c r="Q71" s="45">
        <v>23.12</v>
      </c>
      <c r="R71" s="65">
        <v>6.74</v>
      </c>
    </row>
    <row r="72" spans="1:19" ht="21" customHeight="1" thickBot="1" x14ac:dyDescent="0.3">
      <c r="C72" s="55">
        <v>7496028</v>
      </c>
      <c r="D72" s="26" t="s">
        <v>119</v>
      </c>
      <c r="E72" s="7"/>
      <c r="F72" s="62"/>
      <c r="G72" s="6"/>
      <c r="H72" s="28">
        <f t="shared" si="4"/>
        <v>0</v>
      </c>
      <c r="I72" s="29">
        <f t="shared" si="5"/>
        <v>0</v>
      </c>
      <c r="J72" s="30">
        <f t="shared" si="6"/>
        <v>0</v>
      </c>
      <c r="K72" s="48">
        <f t="shared" si="8"/>
        <v>0</v>
      </c>
      <c r="M72" s="44">
        <v>7496028</v>
      </c>
      <c r="N72" s="44" t="s">
        <v>119</v>
      </c>
      <c r="O72" s="44">
        <v>0.2</v>
      </c>
      <c r="P72" s="44">
        <v>39</v>
      </c>
      <c r="Q72" s="45">
        <v>23.12</v>
      </c>
      <c r="R72" s="65">
        <v>6.74</v>
      </c>
    </row>
    <row r="73" spans="1:19" ht="21" customHeight="1" thickBot="1" x14ac:dyDescent="0.3">
      <c r="C73" s="55">
        <v>42397648</v>
      </c>
      <c r="D73" s="26" t="s">
        <v>120</v>
      </c>
      <c r="E73" s="7"/>
      <c r="F73" s="62"/>
      <c r="G73" s="6"/>
      <c r="H73" s="28">
        <f t="shared" si="4"/>
        <v>0</v>
      </c>
      <c r="I73" s="29">
        <f t="shared" si="5"/>
        <v>0</v>
      </c>
      <c r="J73" s="30">
        <f t="shared" si="6"/>
        <v>0</v>
      </c>
      <c r="K73" s="48">
        <f t="shared" si="8"/>
        <v>0</v>
      </c>
      <c r="M73" s="44">
        <v>42397648</v>
      </c>
      <c r="N73" s="44" t="s">
        <v>120</v>
      </c>
      <c r="O73" s="44">
        <v>0.2</v>
      </c>
      <c r="P73" s="44">
        <v>39</v>
      </c>
      <c r="Q73" s="45">
        <v>23.12</v>
      </c>
      <c r="R73" s="65">
        <v>6.74</v>
      </c>
    </row>
    <row r="74" spans="1:19" ht="21" customHeight="1" thickBot="1" x14ac:dyDescent="0.3">
      <c r="C74" s="55">
        <v>42397659</v>
      </c>
      <c r="D74" s="26" t="s">
        <v>121</v>
      </c>
      <c r="E74" s="7"/>
      <c r="F74" s="62"/>
      <c r="G74" s="6"/>
      <c r="H74" s="28">
        <f t="shared" si="4"/>
        <v>0</v>
      </c>
      <c r="I74" s="29">
        <f t="shared" si="5"/>
        <v>0</v>
      </c>
      <c r="J74" s="30">
        <f t="shared" si="6"/>
        <v>0</v>
      </c>
      <c r="K74" s="48">
        <f t="shared" si="8"/>
        <v>0</v>
      </c>
      <c r="M74" s="44">
        <v>42397659</v>
      </c>
      <c r="N74" s="44" t="s">
        <v>121</v>
      </c>
      <c r="O74" s="44">
        <v>0.2</v>
      </c>
      <c r="P74" s="44">
        <v>3.9</v>
      </c>
      <c r="Q74" s="45">
        <v>23.12</v>
      </c>
      <c r="R74" s="65">
        <v>6.74</v>
      </c>
    </row>
    <row r="75" spans="1:19" ht="21" customHeight="1" thickBot="1" x14ac:dyDescent="0.3">
      <c r="C75" s="55">
        <v>57835924</v>
      </c>
      <c r="D75" s="26" t="s">
        <v>122</v>
      </c>
      <c r="E75" s="7"/>
      <c r="F75" s="62"/>
      <c r="G75" s="6"/>
      <c r="H75" s="28">
        <f t="shared" si="4"/>
        <v>0</v>
      </c>
      <c r="I75" s="29">
        <f t="shared" si="5"/>
        <v>0</v>
      </c>
      <c r="J75" s="30">
        <f t="shared" si="6"/>
        <v>0</v>
      </c>
      <c r="K75" s="48">
        <f t="shared" si="8"/>
        <v>0</v>
      </c>
      <c r="M75" s="44">
        <v>57835924</v>
      </c>
      <c r="N75" s="44" t="s">
        <v>122</v>
      </c>
      <c r="O75" s="44">
        <v>0.2</v>
      </c>
      <c r="P75" s="44">
        <v>0.39</v>
      </c>
      <c r="Q75" s="45">
        <v>23.12</v>
      </c>
      <c r="R75" s="65">
        <v>6.74</v>
      </c>
    </row>
    <row r="76" spans="1:19" ht="21" customHeight="1" thickBot="1" x14ac:dyDescent="0.3">
      <c r="C76" s="56">
        <v>9901</v>
      </c>
      <c r="D76" s="27" t="s">
        <v>42</v>
      </c>
      <c r="E76" s="7"/>
      <c r="F76" s="62"/>
      <c r="G76" s="6"/>
      <c r="H76" s="66">
        <f t="shared" si="4"/>
        <v>0</v>
      </c>
      <c r="I76" s="35">
        <f t="shared" si="5"/>
        <v>0</v>
      </c>
      <c r="J76" s="36">
        <f t="shared" si="6"/>
        <v>0</v>
      </c>
      <c r="K76" s="48">
        <f t="shared" si="8"/>
        <v>0</v>
      </c>
      <c r="M76" s="44">
        <v>9901</v>
      </c>
      <c r="N76" s="44" t="s">
        <v>42</v>
      </c>
      <c r="O76" s="44">
        <v>0.1</v>
      </c>
      <c r="P76" s="44">
        <v>1.1000000000000001</v>
      </c>
      <c r="Q76" s="44">
        <v>1</v>
      </c>
      <c r="R76" s="65">
        <v>0</v>
      </c>
    </row>
    <row r="77" spans="1:19" ht="26.25" customHeight="1" x14ac:dyDescent="0.25">
      <c r="F77" s="63" t="s">
        <v>50</v>
      </c>
      <c r="G77" s="7"/>
      <c r="H77" s="41">
        <f>SUM(H11:H76)</f>
        <v>0</v>
      </c>
      <c r="I77" s="41">
        <f>SUM(I11:I76)</f>
        <v>0</v>
      </c>
      <c r="J77" s="41">
        <f>SUM(J11:J76)</f>
        <v>0</v>
      </c>
      <c r="K77" s="48">
        <f>SUM(K11:K76)</f>
        <v>0</v>
      </c>
      <c r="N77" s="70"/>
    </row>
    <row r="78" spans="1:19" ht="8.25" customHeight="1" x14ac:dyDescent="0.25">
      <c r="F78" s="64"/>
    </row>
    <row r="79" spans="1:19" ht="42.75" customHeight="1" thickBot="1" x14ac:dyDescent="0.3">
      <c r="F79" s="64"/>
      <c r="M79" s="85" t="s">
        <v>96</v>
      </c>
      <c r="N79" s="86"/>
      <c r="O79" s="86"/>
      <c r="P79" s="86"/>
      <c r="Q79" s="86"/>
      <c r="R79" s="86"/>
      <c r="S79" s="87"/>
    </row>
    <row r="80" spans="1:19" ht="88.5" customHeight="1" thickBot="1" x14ac:dyDescent="0.3">
      <c r="A80" s="72" t="s">
        <v>79</v>
      </c>
      <c r="C80" s="31" t="s">
        <v>51</v>
      </c>
      <c r="D80" s="31" t="s">
        <v>73</v>
      </c>
      <c r="E80" s="32"/>
      <c r="F80" s="15" t="s">
        <v>74</v>
      </c>
      <c r="G80" s="33"/>
      <c r="H80" s="31" t="s">
        <v>66</v>
      </c>
      <c r="I80" s="31" t="s">
        <v>75</v>
      </c>
      <c r="J80" s="31" t="s">
        <v>76</v>
      </c>
      <c r="M80" s="75" t="s">
        <v>81</v>
      </c>
      <c r="N80" s="57">
        <v>1</v>
      </c>
      <c r="O80" s="57">
        <v>200</v>
      </c>
      <c r="P80" s="57" t="s">
        <v>83</v>
      </c>
      <c r="Q80" s="57" t="s">
        <v>85</v>
      </c>
      <c r="R80" s="57" t="s">
        <v>86</v>
      </c>
      <c r="S80" s="58" t="s">
        <v>97</v>
      </c>
    </row>
    <row r="81" spans="1:19" ht="39.75" customHeight="1" thickBot="1" x14ac:dyDescent="0.3">
      <c r="A81" s="73"/>
      <c r="C81" s="34">
        <v>7664417</v>
      </c>
      <c r="D81" s="26" t="s">
        <v>71</v>
      </c>
      <c r="F81" s="62"/>
      <c r="H81" s="28">
        <f>IF($F81&gt;=100,$F81*0.04,0)</f>
        <v>0</v>
      </c>
      <c r="I81" s="29">
        <f t="shared" ref="I81:J81" si="9">IF($F81&gt;=100,$F81*0.04,0)</f>
        <v>0</v>
      </c>
      <c r="J81" s="30">
        <f t="shared" si="9"/>
        <v>0</v>
      </c>
      <c r="M81" s="76"/>
      <c r="N81" s="59" t="s">
        <v>82</v>
      </c>
      <c r="O81" s="59" t="s">
        <v>82</v>
      </c>
      <c r="P81" s="59" t="s">
        <v>84</v>
      </c>
      <c r="Q81" s="59" t="s">
        <v>84</v>
      </c>
      <c r="R81" s="59" t="s">
        <v>84</v>
      </c>
      <c r="S81" s="59" t="s">
        <v>84</v>
      </c>
    </row>
    <row r="82" spans="1:19" ht="21" customHeight="1" thickBot="1" x14ac:dyDescent="0.3">
      <c r="C82" s="55">
        <v>1104</v>
      </c>
      <c r="D82" s="26" t="s">
        <v>77</v>
      </c>
      <c r="F82" s="62"/>
      <c r="H82" s="28">
        <f>IF($F82&gt;=1,$F82*0.43,0)</f>
        <v>0</v>
      </c>
      <c r="I82" s="29">
        <f t="shared" ref="I82:J82" si="10">IF($F82&gt;=1,$F82*0.43,0)</f>
        <v>0</v>
      </c>
      <c r="J82" s="30">
        <f t="shared" si="10"/>
        <v>0</v>
      </c>
      <c r="M82" s="60" t="s">
        <v>87</v>
      </c>
      <c r="N82" s="74"/>
      <c r="O82" s="74" t="s">
        <v>89</v>
      </c>
      <c r="P82" s="71">
        <v>647.04999999999995</v>
      </c>
      <c r="Q82" s="71">
        <v>1050.55</v>
      </c>
      <c r="R82" s="71">
        <v>1572.54</v>
      </c>
      <c r="S82" s="71">
        <v>1572.54</v>
      </c>
    </row>
    <row r="83" spans="1:19" ht="25.5" customHeight="1" thickBot="1" x14ac:dyDescent="0.3">
      <c r="C83" s="56">
        <v>71556</v>
      </c>
      <c r="D83" s="27" t="s">
        <v>78</v>
      </c>
      <c r="F83" s="62"/>
      <c r="H83" s="66">
        <f>IF($F83&gt;=1,$F83*0.06,0)</f>
        <v>0</v>
      </c>
      <c r="I83" s="35">
        <f t="shared" ref="I83:J83" si="11">IF($F83&gt;=1,$F83*0.06,0)</f>
        <v>0</v>
      </c>
      <c r="J83" s="36">
        <f t="shared" si="11"/>
        <v>0</v>
      </c>
      <c r="M83" s="61" t="s">
        <v>88</v>
      </c>
      <c r="N83" s="74"/>
      <c r="O83" s="74"/>
      <c r="P83" s="71"/>
      <c r="Q83" s="71"/>
      <c r="R83" s="71"/>
      <c r="S83" s="71"/>
    </row>
    <row r="84" spans="1:19" ht="23.25" customHeight="1" x14ac:dyDescent="0.25">
      <c r="F84" s="47" t="s">
        <v>80</v>
      </c>
      <c r="G84" s="46"/>
      <c r="H84" s="41">
        <f>SUM(H81:H83)</f>
        <v>0</v>
      </c>
      <c r="I84" s="41">
        <f t="shared" ref="I84:J84" si="12">SUM(I81:I83)</f>
        <v>0</v>
      </c>
      <c r="J84" s="41">
        <f t="shared" si="12"/>
        <v>0</v>
      </c>
      <c r="M84" s="60" t="s">
        <v>90</v>
      </c>
      <c r="N84" s="74"/>
      <c r="O84" s="74" t="s">
        <v>89</v>
      </c>
      <c r="P84" s="71">
        <v>115.76</v>
      </c>
      <c r="Q84" s="71">
        <v>183.43</v>
      </c>
      <c r="R84" s="71">
        <v>275.12</v>
      </c>
      <c r="S84" s="71">
        <v>275.12</v>
      </c>
    </row>
    <row r="85" spans="1:19" x14ac:dyDescent="0.25">
      <c r="M85" s="61" t="s">
        <v>88</v>
      </c>
      <c r="N85" s="74"/>
      <c r="O85" s="74"/>
      <c r="P85" s="71"/>
      <c r="Q85" s="71"/>
      <c r="R85" s="71"/>
      <c r="S85" s="71"/>
    </row>
    <row r="86" spans="1:19" x14ac:dyDescent="0.25">
      <c r="M86" s="60" t="s">
        <v>91</v>
      </c>
      <c r="N86" s="74"/>
      <c r="O86" s="74" t="s">
        <v>89</v>
      </c>
      <c r="P86" s="71">
        <v>378.55</v>
      </c>
      <c r="Q86" s="71">
        <v>601.29999999999995</v>
      </c>
      <c r="R86" s="71">
        <v>905.59</v>
      </c>
      <c r="S86" s="71">
        <v>905.59</v>
      </c>
    </row>
    <row r="87" spans="1:19" x14ac:dyDescent="0.25">
      <c r="M87" s="61" t="s">
        <v>88</v>
      </c>
      <c r="N87" s="74"/>
      <c r="O87" s="74"/>
      <c r="P87" s="71"/>
      <c r="Q87" s="71"/>
      <c r="R87" s="71"/>
      <c r="S87" s="71"/>
    </row>
    <row r="88" spans="1:19" x14ac:dyDescent="0.25">
      <c r="M88" s="60" t="s">
        <v>92</v>
      </c>
      <c r="N88" s="74"/>
      <c r="O88" s="74" t="s">
        <v>89</v>
      </c>
      <c r="P88" s="71">
        <v>448.8</v>
      </c>
      <c r="Q88" s="71">
        <v>725.5</v>
      </c>
      <c r="R88" s="71">
        <v>1089.24</v>
      </c>
      <c r="S88" s="71">
        <v>1089.24</v>
      </c>
    </row>
    <row r="89" spans="1:19" x14ac:dyDescent="0.25">
      <c r="M89" s="61" t="s">
        <v>88</v>
      </c>
      <c r="N89" s="74"/>
      <c r="O89" s="74"/>
      <c r="P89" s="71"/>
      <c r="Q89" s="71"/>
      <c r="R89" s="71"/>
      <c r="S89" s="71"/>
    </row>
    <row r="90" spans="1:19" x14ac:dyDescent="0.25">
      <c r="M90" s="60" t="s">
        <v>93</v>
      </c>
      <c r="N90" s="74"/>
      <c r="O90" s="74" t="s">
        <v>89</v>
      </c>
      <c r="P90" s="74" t="s">
        <v>89</v>
      </c>
      <c r="Q90" s="74" t="s">
        <v>89</v>
      </c>
      <c r="R90" s="74" t="s">
        <v>89</v>
      </c>
      <c r="S90" s="71">
        <v>7.75</v>
      </c>
    </row>
    <row r="91" spans="1:19" x14ac:dyDescent="0.25">
      <c r="M91" s="61" t="s">
        <v>88</v>
      </c>
      <c r="N91" s="74"/>
      <c r="O91" s="74"/>
      <c r="P91" s="74"/>
      <c r="Q91" s="74"/>
      <c r="R91" s="74"/>
      <c r="S91" s="71"/>
    </row>
    <row r="92" spans="1:19" x14ac:dyDescent="0.25">
      <c r="M92" s="60" t="s">
        <v>94</v>
      </c>
      <c r="N92" s="74"/>
      <c r="O92" s="74" t="s">
        <v>89</v>
      </c>
      <c r="P92" s="71">
        <v>494.78</v>
      </c>
      <c r="Q92" s="71">
        <v>801.73</v>
      </c>
      <c r="R92" s="71">
        <v>1200.4000000000001</v>
      </c>
      <c r="S92" s="71">
        <v>1200.4000000000001</v>
      </c>
    </row>
    <row r="93" spans="1:19" x14ac:dyDescent="0.25">
      <c r="M93" s="61" t="s">
        <v>88</v>
      </c>
      <c r="N93" s="74"/>
      <c r="O93" s="74"/>
      <c r="P93" s="71"/>
      <c r="Q93" s="71"/>
      <c r="R93" s="71"/>
      <c r="S93" s="71"/>
    </row>
    <row r="94" spans="1:19" x14ac:dyDescent="0.25">
      <c r="M94" s="60" t="s">
        <v>71</v>
      </c>
      <c r="N94" s="74"/>
      <c r="O94" s="71">
        <v>0.04</v>
      </c>
      <c r="P94" s="71">
        <v>0.04</v>
      </c>
      <c r="Q94" s="71">
        <v>0.04</v>
      </c>
      <c r="R94" s="71">
        <v>0.04</v>
      </c>
      <c r="S94" s="71">
        <v>0.04</v>
      </c>
    </row>
    <row r="95" spans="1:19" x14ac:dyDescent="0.25">
      <c r="M95" s="61" t="s">
        <v>95</v>
      </c>
      <c r="N95" s="74"/>
      <c r="O95" s="71"/>
      <c r="P95" s="71"/>
      <c r="Q95" s="71"/>
      <c r="R95" s="71"/>
      <c r="S95" s="71"/>
    </row>
    <row r="96" spans="1:19" x14ac:dyDescent="0.25">
      <c r="M96" s="60" t="s">
        <v>77</v>
      </c>
      <c r="N96" s="71">
        <v>0.43</v>
      </c>
      <c r="O96" s="71">
        <v>0.43</v>
      </c>
      <c r="P96" s="71">
        <v>0.43</v>
      </c>
      <c r="Q96" s="71">
        <v>0.43</v>
      </c>
      <c r="R96" s="71">
        <v>0.43</v>
      </c>
      <c r="S96" s="71">
        <v>0.43</v>
      </c>
    </row>
    <row r="97" spans="13:19" x14ac:dyDescent="0.25">
      <c r="M97" s="61" t="s">
        <v>95</v>
      </c>
      <c r="N97" s="71"/>
      <c r="O97" s="71"/>
      <c r="P97" s="71"/>
      <c r="Q97" s="71"/>
      <c r="R97" s="71"/>
      <c r="S97" s="71"/>
    </row>
    <row r="98" spans="13:19" x14ac:dyDescent="0.25">
      <c r="M98" s="60" t="s">
        <v>78</v>
      </c>
      <c r="N98" s="71">
        <v>0.06</v>
      </c>
      <c r="O98" s="71">
        <v>0.06</v>
      </c>
      <c r="P98" s="71">
        <v>0.06</v>
      </c>
      <c r="Q98" s="71">
        <v>0.06</v>
      </c>
      <c r="R98" s="71">
        <v>0.06</v>
      </c>
      <c r="S98" s="71">
        <v>0.06</v>
      </c>
    </row>
    <row r="99" spans="13:19" x14ac:dyDescent="0.25">
      <c r="M99" s="61" t="s">
        <v>95</v>
      </c>
      <c r="N99" s="71"/>
      <c r="O99" s="71"/>
      <c r="P99" s="71"/>
      <c r="Q99" s="71"/>
      <c r="R99" s="71"/>
      <c r="S99" s="71"/>
    </row>
  </sheetData>
  <mergeCells count="62">
    <mergeCell ref="M79:S79"/>
    <mergeCell ref="S82:S83"/>
    <mergeCell ref="F3:F4"/>
    <mergeCell ref="A6:A7"/>
    <mergeCell ref="A3:A4"/>
    <mergeCell ref="A10:A12"/>
    <mergeCell ref="M9:R9"/>
    <mergeCell ref="Q84:Q85"/>
    <mergeCell ref="R84:R85"/>
    <mergeCell ref="M80:M81"/>
    <mergeCell ref="N82:N83"/>
    <mergeCell ref="O82:O83"/>
    <mergeCell ref="P82:P83"/>
    <mergeCell ref="Q82:Q83"/>
    <mergeCell ref="R82:R83"/>
    <mergeCell ref="S84:S85"/>
    <mergeCell ref="S86:S87"/>
    <mergeCell ref="N88:N89"/>
    <mergeCell ref="O88:O89"/>
    <mergeCell ref="P88:P89"/>
    <mergeCell ref="Q88:Q89"/>
    <mergeCell ref="R88:R89"/>
    <mergeCell ref="S88:S89"/>
    <mergeCell ref="N86:N87"/>
    <mergeCell ref="O86:O87"/>
    <mergeCell ref="P86:P87"/>
    <mergeCell ref="Q86:Q87"/>
    <mergeCell ref="R86:R87"/>
    <mergeCell ref="N84:N85"/>
    <mergeCell ref="O84:O85"/>
    <mergeCell ref="P84:P85"/>
    <mergeCell ref="N90:N91"/>
    <mergeCell ref="O90:O91"/>
    <mergeCell ref="P90:P91"/>
    <mergeCell ref="Q90:Q91"/>
    <mergeCell ref="R90:R91"/>
    <mergeCell ref="N92:N93"/>
    <mergeCell ref="O92:O93"/>
    <mergeCell ref="P92:P93"/>
    <mergeCell ref="Q92:Q93"/>
    <mergeCell ref="R92:R93"/>
    <mergeCell ref="P94:P95"/>
    <mergeCell ref="Q94:Q95"/>
    <mergeCell ref="R94:R95"/>
    <mergeCell ref="S90:S91"/>
    <mergeCell ref="S92:S93"/>
    <mergeCell ref="S98:S99"/>
    <mergeCell ref="A80:A81"/>
    <mergeCell ref="N98:N99"/>
    <mergeCell ref="O98:O99"/>
    <mergeCell ref="P98:P99"/>
    <mergeCell ref="Q98:Q99"/>
    <mergeCell ref="R98:R99"/>
    <mergeCell ref="S94:S95"/>
    <mergeCell ref="N96:N97"/>
    <mergeCell ref="O96:O97"/>
    <mergeCell ref="P96:P97"/>
    <mergeCell ref="Q96:Q97"/>
    <mergeCell ref="R96:R97"/>
    <mergeCell ref="S96:S97"/>
    <mergeCell ref="N94:N95"/>
    <mergeCell ref="O94:O9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U18" sqref="U18"/>
    </sheetView>
  </sheetViews>
  <sheetFormatPr defaultRowHeight="15" x14ac:dyDescent="0.25"/>
  <sheetData>
    <row r="2" spans="1:1" x14ac:dyDescent="0.25">
      <c r="A2" t="s">
        <v>124</v>
      </c>
    </row>
    <row r="4" spans="1:1" x14ac:dyDescent="0.25">
      <c r="A4"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TAC FEE CALC</vt:lpstr>
      <vt:lpstr>read_me</vt:lpstr>
    </vt:vector>
  </TitlesOfParts>
  <Company>South Coast A.Q.M.D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Finseth</dc:creator>
  <cp:lastModifiedBy>Gabriela Navar</cp:lastModifiedBy>
  <cp:lastPrinted>2019-03-29T17:27:24Z</cp:lastPrinted>
  <dcterms:created xsi:type="dcterms:W3CDTF">2019-03-20T15:18:42Z</dcterms:created>
  <dcterms:modified xsi:type="dcterms:W3CDTF">2019-04-11T22:46:56Z</dcterms:modified>
</cp:coreProperties>
</file>