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9696" windowHeight="729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'Sheet1'!$A$1:$L$64</definedName>
  </definedNames>
  <calcPr fullCalcOnLoad="1"/>
</workbook>
</file>

<file path=xl/sharedStrings.xml><?xml version="1.0" encoding="utf-8"?>
<sst xmlns="http://schemas.openxmlformats.org/spreadsheetml/2006/main" count="47" uniqueCount="20">
  <si>
    <t>Retrofit post 92</t>
  </si>
  <si>
    <t>Retrofit 400 to 1 mm</t>
  </si>
  <si>
    <t>Existing Conditions / No Project</t>
  </si>
  <si>
    <t>Total Emission Reductions</t>
  </si>
  <si>
    <t>Proposed Project - 15 Year Retrofit</t>
  </si>
  <si>
    <r>
      <t xml:space="preserve">New Type 2  </t>
    </r>
    <r>
      <rPr>
        <sz val="12"/>
        <rFont val="Arial"/>
        <family val="0"/>
      </rPr>
      <t>≥</t>
    </r>
    <r>
      <rPr>
        <sz val="9"/>
        <rFont val="Times New Roman"/>
        <family val="1"/>
      </rPr>
      <t>400K</t>
    </r>
  </si>
  <si>
    <r>
      <t xml:space="preserve">New Type 1  </t>
    </r>
    <r>
      <rPr>
        <sz val="12"/>
        <rFont val="Arial"/>
        <family val="0"/>
      </rPr>
      <t>≤</t>
    </r>
    <r>
      <rPr>
        <sz val="9"/>
        <rFont val="Times New Roman"/>
        <family val="1"/>
      </rPr>
      <t>400K</t>
    </r>
  </si>
  <si>
    <r>
      <t xml:space="preserve">Retrofit pre 92  </t>
    </r>
    <r>
      <rPr>
        <sz val="12"/>
        <rFont val="Arial"/>
        <family val="0"/>
      </rPr>
      <t>≥</t>
    </r>
    <r>
      <rPr>
        <sz val="9"/>
        <rFont val="Times New Roman"/>
        <family val="1"/>
      </rPr>
      <t>1mm</t>
    </r>
    <r>
      <rPr>
        <sz val="12"/>
        <rFont val="Times New Roman"/>
        <family val="1"/>
      </rPr>
      <t xml:space="preserve"> </t>
    </r>
  </si>
  <si>
    <r>
      <t xml:space="preserve">Retrofit post 92  </t>
    </r>
    <r>
      <rPr>
        <sz val="12"/>
        <rFont val="Arial"/>
        <family val="0"/>
      </rPr>
      <t>≥</t>
    </r>
    <r>
      <rPr>
        <sz val="9"/>
        <rFont val="Times New Roman"/>
        <family val="1"/>
      </rPr>
      <t>1mm</t>
    </r>
  </si>
  <si>
    <t>Retrofit pre 2000 -  400 to 1 mm</t>
  </si>
  <si>
    <t>Alternative B - 10 yr Retrofit</t>
  </si>
  <si>
    <t>Alternative C - 20 Yr Retrofit</t>
  </si>
  <si>
    <t xml:space="preserve">None - Assumption is that these units will be replaced with NEW Type 2 units.  </t>
  </si>
  <si>
    <t>Emission Reductions and Emission Reductions Foregone for PAR 1146.2   (lbs/day)</t>
  </si>
  <si>
    <t>Emission Reductions Foregone - Proposed Project</t>
  </si>
  <si>
    <t>Total Emission Reductions Foregone</t>
  </si>
  <si>
    <t>Emission Reductions Foregone - Alternative B</t>
  </si>
  <si>
    <t>Emission Reductions Foregone - Alternative C</t>
  </si>
  <si>
    <t xml:space="preserve">None - Requirements modified.  </t>
  </si>
  <si>
    <r>
      <t xml:space="preserve">None - </t>
    </r>
    <r>
      <rPr>
        <u val="single"/>
        <sz val="12"/>
        <rFont val="Times New Roman"/>
        <family val="1"/>
      </rPr>
      <t>Assumption is that these units will be replaced with NEW Type 2 units.</t>
    </r>
    <r>
      <rPr>
        <sz val="12"/>
        <rFont val="Times New Roman"/>
        <family val="1"/>
      </rPr>
      <t xml:space="preserve">  </t>
    </r>
    <r>
      <rPr>
        <strike/>
        <sz val="12"/>
        <rFont val="Times New Roman"/>
        <family val="1"/>
      </rPr>
      <t>Requirements modified.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</si>
</sst>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43">
    <font>
      <sz val="10"/>
      <name val="Arial"/>
      <family val="0"/>
    </font>
    <font>
      <sz val="8"/>
      <name val="Arial"/>
      <family val="0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9"/>
      <name val="Times New Roman"/>
      <family val="1"/>
    </font>
    <font>
      <u val="single"/>
      <sz val="12"/>
      <name val="Times New Roman"/>
      <family val="1"/>
    </font>
    <font>
      <strike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  <xf numFmtId="165" fontId="0" fillId="34" borderId="0" xfId="0" applyNumberFormat="1" applyFill="1" applyAlignment="1">
      <alignment/>
    </xf>
    <xf numFmtId="0" fontId="0" fillId="35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/>
    </xf>
    <xf numFmtId="1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 indent="2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3" fillId="36" borderId="0" xfId="0" applyFont="1" applyFill="1" applyAlignment="1">
      <alignment/>
    </xf>
    <xf numFmtId="0" fontId="4" fillId="36" borderId="0" xfId="0" applyFont="1" applyFill="1" applyAlignment="1">
      <alignment/>
    </xf>
    <xf numFmtId="0" fontId="4" fillId="36" borderId="0" xfId="0" applyFont="1" applyFill="1" applyAlignment="1">
      <alignment horizontal="left" indent="2"/>
    </xf>
    <xf numFmtId="1" fontId="4" fillId="36" borderId="0" xfId="0" applyNumberFormat="1" applyFont="1" applyFill="1" applyAlignment="1">
      <alignment/>
    </xf>
    <xf numFmtId="1" fontId="7" fillId="33" borderId="0" xfId="0" applyNumberFormat="1" applyFont="1" applyFill="1" applyAlignment="1">
      <alignment/>
    </xf>
    <xf numFmtId="1" fontId="8" fillId="33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9"/>
  <sheetViews>
    <sheetView tabSelected="1" zoomScale="90" zoomScaleNormal="90" zoomScalePageLayoutView="0" workbookViewId="0" topLeftCell="A7">
      <selection activeCell="M26" sqref="M26"/>
    </sheetView>
  </sheetViews>
  <sheetFormatPr defaultColWidth="9.140625" defaultRowHeight="12.75"/>
  <cols>
    <col min="1" max="1" width="42.421875" style="0" customWidth="1"/>
    <col min="2" max="2" width="9.28125" style="0" customWidth="1"/>
    <col min="4" max="4" width="7.8515625" style="0" customWidth="1"/>
    <col min="5" max="5" width="8.140625" style="0" customWidth="1"/>
    <col min="6" max="6" width="8.00390625" style="0" customWidth="1"/>
    <col min="7" max="7" width="7.7109375" style="0" customWidth="1"/>
    <col min="8" max="9" width="8.421875" style="0" customWidth="1"/>
    <col min="10" max="10" width="8.00390625" style="0" customWidth="1"/>
    <col min="11" max="12" width="8.28125" style="0" customWidth="1"/>
  </cols>
  <sheetData>
    <row r="1" spans="1:12" ht="15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5">
      <c r="A3" s="6" t="s">
        <v>2</v>
      </c>
      <c r="B3" s="7">
        <v>2005</v>
      </c>
      <c r="C3" s="7">
        <v>2006</v>
      </c>
      <c r="D3" s="7">
        <v>2007</v>
      </c>
      <c r="E3" s="7">
        <v>2008</v>
      </c>
      <c r="F3" s="7">
        <v>2009</v>
      </c>
      <c r="G3" s="7">
        <v>2010</v>
      </c>
      <c r="H3" s="7">
        <v>2011</v>
      </c>
      <c r="I3" s="7">
        <v>2012</v>
      </c>
      <c r="J3" s="7">
        <v>2013</v>
      </c>
      <c r="K3" s="7">
        <v>2014</v>
      </c>
      <c r="L3" s="7">
        <v>2015</v>
      </c>
    </row>
    <row r="4" spans="1:12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5">
      <c r="A5" s="9" t="s">
        <v>6</v>
      </c>
      <c r="B5" s="10">
        <v>1144.51591413456</v>
      </c>
      <c r="C5" s="10">
        <v>1373.419096961472</v>
      </c>
      <c r="D5" s="10">
        <v>1602.3222797883839</v>
      </c>
      <c r="E5" s="10">
        <v>1831.2254626152958</v>
      </c>
      <c r="F5" s="10">
        <v>2060.128645442208</v>
      </c>
      <c r="G5" s="10">
        <v>2289.03182826912</v>
      </c>
      <c r="H5" s="10">
        <v>2517.9350110960318</v>
      </c>
      <c r="I5" s="10">
        <v>2746.838193922944</v>
      </c>
      <c r="J5" s="10">
        <v>2975.741376749856</v>
      </c>
      <c r="K5" s="10">
        <v>3204.6445595767677</v>
      </c>
      <c r="L5" s="10">
        <v>3433.54774240368</v>
      </c>
    </row>
    <row r="6" spans="1:12" ht="15">
      <c r="A6" s="8" t="s">
        <v>5</v>
      </c>
      <c r="B6" s="10">
        <v>5622.835911739202</v>
      </c>
      <c r="C6" s="10">
        <v>5622.835911739202</v>
      </c>
      <c r="D6" s="10">
        <v>5622.835911739202</v>
      </c>
      <c r="E6" s="10">
        <v>5622.835911739202</v>
      </c>
      <c r="F6" s="10">
        <v>5622.835911739202</v>
      </c>
      <c r="G6" s="10">
        <v>5622.835911739202</v>
      </c>
      <c r="H6" s="10">
        <v>5622.835911739202</v>
      </c>
      <c r="I6" s="10">
        <v>5622.835911739202</v>
      </c>
      <c r="J6" s="10">
        <v>5622.835911739202</v>
      </c>
      <c r="K6" s="10">
        <v>5622.835911739202</v>
      </c>
      <c r="L6" s="10">
        <v>5622.835911739202</v>
      </c>
    </row>
    <row r="7" spans="1:12" ht="15">
      <c r="A7" s="8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5">
      <c r="A8" s="13" t="s">
        <v>7</v>
      </c>
      <c r="B8" s="10">
        <v>5060.552320565283</v>
      </c>
      <c r="C8" s="10">
        <v>5060.552320565283</v>
      </c>
      <c r="D8" s="10">
        <v>5060.552320565283</v>
      </c>
      <c r="E8" s="10">
        <v>5060.552320565283</v>
      </c>
      <c r="F8" s="10">
        <v>5060.552320565283</v>
      </c>
      <c r="G8" s="10">
        <v>5060.552320565283</v>
      </c>
      <c r="H8" s="10">
        <v>5060.552320565283</v>
      </c>
      <c r="I8" s="10">
        <v>5060.552320565283</v>
      </c>
      <c r="J8" s="10">
        <v>5060.552320565283</v>
      </c>
      <c r="K8" s="10">
        <v>5060.552320565283</v>
      </c>
      <c r="L8" s="10">
        <v>5060.552320565283</v>
      </c>
    </row>
    <row r="9" spans="1:12" ht="15">
      <c r="A9" s="13" t="s">
        <v>8</v>
      </c>
      <c r="B9" s="10">
        <v>2530.2761602826413</v>
      </c>
      <c r="C9" s="10">
        <v>2530.2761602826413</v>
      </c>
      <c r="D9" s="10">
        <v>2530.2761602826413</v>
      </c>
      <c r="E9" s="10">
        <v>2530.2761602826413</v>
      </c>
      <c r="F9" s="10">
        <v>2530.2761602826413</v>
      </c>
      <c r="G9" s="10">
        <v>2530.2761602826413</v>
      </c>
      <c r="H9" s="10">
        <v>2530.2761602826413</v>
      </c>
      <c r="I9" s="10">
        <v>2530.2761602826413</v>
      </c>
      <c r="J9" s="10">
        <v>2530.2761602826413</v>
      </c>
      <c r="K9" s="10">
        <v>2530.2761602826413</v>
      </c>
      <c r="L9" s="10">
        <v>2530.2761602826413</v>
      </c>
    </row>
    <row r="10" spans="1:12" ht="15">
      <c r="A10" s="13" t="s">
        <v>9</v>
      </c>
      <c r="B10" s="10">
        <v>0</v>
      </c>
      <c r="C10" s="10">
        <v>843.4253867608803</v>
      </c>
      <c r="D10" s="10">
        <v>843.4253867608803</v>
      </c>
      <c r="E10" s="10">
        <v>843.4253867608803</v>
      </c>
      <c r="F10" s="10">
        <v>843.4253867608803</v>
      </c>
      <c r="G10" s="10">
        <v>843.4253867608803</v>
      </c>
      <c r="H10" s="10">
        <v>843.4253867608803</v>
      </c>
      <c r="I10" s="10">
        <v>843.4253867608803</v>
      </c>
      <c r="J10" s="10">
        <v>843.4253867608803</v>
      </c>
      <c r="K10" s="10">
        <v>843.4253867608803</v>
      </c>
      <c r="L10" s="10">
        <v>843.4253867608803</v>
      </c>
    </row>
    <row r="11" spans="1:12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5">
      <c r="A12" s="8" t="s">
        <v>3</v>
      </c>
      <c r="B12" s="10">
        <v>14358.180306721686</v>
      </c>
      <c r="C12" s="10">
        <v>15430.50887630948</v>
      </c>
      <c r="D12" s="10">
        <v>15659.41205913639</v>
      </c>
      <c r="E12" s="10">
        <v>15888.315241963302</v>
      </c>
      <c r="F12" s="10">
        <v>16117.218424790215</v>
      </c>
      <c r="G12" s="10">
        <v>16346.121607617126</v>
      </c>
      <c r="H12" s="10">
        <v>16575.024790444037</v>
      </c>
      <c r="I12" s="10">
        <v>16803.92797327095</v>
      </c>
      <c r="J12" s="10">
        <v>17032.831156097862</v>
      </c>
      <c r="K12" s="10">
        <v>17261.734338924773</v>
      </c>
      <c r="L12" s="10">
        <v>17490.637521751683</v>
      </c>
    </row>
    <row r="13" spans="1:12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5">
      <c r="A14" s="6" t="s">
        <v>4</v>
      </c>
      <c r="B14" s="7">
        <v>2005</v>
      </c>
      <c r="C14" s="7">
        <v>2006</v>
      </c>
      <c r="D14" s="7">
        <v>2007</v>
      </c>
      <c r="E14" s="7">
        <v>2008</v>
      </c>
      <c r="F14" s="7">
        <v>2009</v>
      </c>
      <c r="G14" s="7">
        <v>2010</v>
      </c>
      <c r="H14" s="7">
        <v>2011</v>
      </c>
      <c r="I14" s="7">
        <v>2012</v>
      </c>
      <c r="J14" s="7">
        <v>2013</v>
      </c>
      <c r="K14" s="7">
        <v>2014</v>
      </c>
      <c r="L14" s="7">
        <v>2015</v>
      </c>
    </row>
    <row r="15" spans="1:12" ht="1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5">
      <c r="A16" s="9" t="s">
        <v>6</v>
      </c>
      <c r="B16" s="10">
        <v>1144.51591413456</v>
      </c>
      <c r="C16" s="10">
        <v>1373.419096961472</v>
      </c>
      <c r="D16" s="10">
        <v>1602.3222797883839</v>
      </c>
      <c r="E16" s="10">
        <v>1831.2254626152958</v>
      </c>
      <c r="F16" s="10">
        <v>2060.128645442208</v>
      </c>
      <c r="G16" s="10">
        <v>2289.03182826912</v>
      </c>
      <c r="H16" s="10">
        <v>2517.9350110960318</v>
      </c>
      <c r="I16" s="10">
        <v>2746.838193922944</v>
      </c>
      <c r="J16" s="10">
        <v>2975.741376749856</v>
      </c>
      <c r="K16" s="10">
        <v>3204.6445595767677</v>
      </c>
      <c r="L16" s="10">
        <v>3433.54774240368</v>
      </c>
    </row>
    <row r="17" spans="1:12" ht="15">
      <c r="A17" s="9"/>
      <c r="B17" s="10"/>
      <c r="C17" s="21">
        <v>6622</v>
      </c>
      <c r="D17" s="21">
        <v>6929</v>
      </c>
      <c r="E17" s="21">
        <v>7216</v>
      </c>
      <c r="F17" s="21">
        <v>7513</v>
      </c>
      <c r="G17" s="21">
        <v>7809</v>
      </c>
      <c r="H17" s="21">
        <v>8106</v>
      </c>
      <c r="I17" s="21">
        <v>8403</v>
      </c>
      <c r="J17" s="21">
        <v>8700</v>
      </c>
      <c r="K17" s="21">
        <v>8997</v>
      </c>
      <c r="L17" s="10"/>
    </row>
    <row r="18" spans="1:30" s="4" customFormat="1" ht="15">
      <c r="A18" s="8" t="s">
        <v>5</v>
      </c>
      <c r="B18" s="11">
        <v>5622.835911739202</v>
      </c>
      <c r="C18" s="22">
        <v>6559.975230362402</v>
      </c>
      <c r="D18" s="22">
        <v>6794.260060018201</v>
      </c>
      <c r="E18" s="22">
        <v>7028.544889674002</v>
      </c>
      <c r="F18" s="22">
        <v>7262.829719329802</v>
      </c>
      <c r="G18" s="22">
        <v>7497.114548985602</v>
      </c>
      <c r="H18" s="22">
        <v>7731.399378641402</v>
      </c>
      <c r="I18" s="22">
        <v>7965.6842082972025</v>
      </c>
      <c r="J18" s="22">
        <v>8199.969037953002</v>
      </c>
      <c r="K18" s="22">
        <v>8434.253867608802</v>
      </c>
      <c r="L18" s="11">
        <v>8996.537458782723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</row>
    <row r="19" spans="1:12" ht="15">
      <c r="A19" s="8"/>
      <c r="B19" s="10"/>
      <c r="L19" s="10"/>
    </row>
    <row r="20" spans="1:12" ht="15">
      <c r="A20" s="13" t="s">
        <v>7</v>
      </c>
      <c r="B20" s="10">
        <v>5060.552320565283</v>
      </c>
      <c r="C20" s="10">
        <v>5060.552320565283</v>
      </c>
      <c r="D20" s="10">
        <v>5060.552320565283</v>
      </c>
      <c r="E20" s="10">
        <v>5060.552320565283</v>
      </c>
      <c r="F20" s="10">
        <v>5060.552320565283</v>
      </c>
      <c r="G20" s="10">
        <v>5060.552320565283</v>
      </c>
      <c r="H20" s="10">
        <v>5060.552320565283</v>
      </c>
      <c r="I20" s="10">
        <v>5060.552320565283</v>
      </c>
      <c r="J20" s="10">
        <v>5060.552320565283</v>
      </c>
      <c r="K20" s="10">
        <v>5060.552320565283</v>
      </c>
      <c r="L20" s="10">
        <v>5060.552320565283</v>
      </c>
    </row>
    <row r="21" spans="1:12" ht="15">
      <c r="A21" s="13" t="s">
        <v>8</v>
      </c>
      <c r="B21" s="23" t="s">
        <v>12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>
      <c r="A22" s="13" t="s">
        <v>9</v>
      </c>
      <c r="B22" s="24" t="s">
        <v>19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5">
      <c r="A23" s="8"/>
      <c r="B23" s="8"/>
      <c r="C23" s="21">
        <v>13055.971417526755</v>
      </c>
      <c r="D23" s="21">
        <v>13591.874600353667</v>
      </c>
      <c r="E23" s="21">
        <v>14107.777783180578</v>
      </c>
      <c r="F23" s="21">
        <v>14633.68096600749</v>
      </c>
      <c r="G23" s="21">
        <v>15158.584148834403</v>
      </c>
      <c r="H23" s="21">
        <v>15684.487331661314</v>
      </c>
      <c r="I23" s="21">
        <v>16210.390514488226</v>
      </c>
      <c r="J23" s="21">
        <v>16736.293697315137</v>
      </c>
      <c r="K23" s="21">
        <v>17262.19688014205</v>
      </c>
      <c r="L23" s="8"/>
    </row>
    <row r="24" spans="1:12" ht="15">
      <c r="A24" s="8" t="s">
        <v>3</v>
      </c>
      <c r="B24" s="10">
        <v>11827.904146439045</v>
      </c>
      <c r="C24" s="22">
        <v>12993.946647889155</v>
      </c>
      <c r="D24" s="22">
        <v>13457.134660371868</v>
      </c>
      <c r="E24" s="22">
        <v>13920.32267285458</v>
      </c>
      <c r="F24" s="22">
        <v>14383.510685337293</v>
      </c>
      <c r="G24" s="22">
        <v>14846.698697820004</v>
      </c>
      <c r="H24" s="22">
        <v>15309.886710302717</v>
      </c>
      <c r="I24" s="22">
        <v>15773.07472278543</v>
      </c>
      <c r="J24" s="22">
        <v>16236.262735268141</v>
      </c>
      <c r="K24" s="22">
        <v>16699.450747750852</v>
      </c>
      <c r="L24" s="10">
        <v>17490.637521751683</v>
      </c>
    </row>
    <row r="25" spans="1:12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36" s="5" customFormat="1" ht="15">
      <c r="A26" s="17" t="s">
        <v>14</v>
      </c>
      <c r="B26" s="18"/>
      <c r="C26" s="21">
        <v>1532</v>
      </c>
      <c r="D26" s="21">
        <v>1329.4870720218441</v>
      </c>
      <c r="E26" s="21">
        <v>1147</v>
      </c>
      <c r="F26" s="21">
        <v>956.2370720218441</v>
      </c>
      <c r="G26" s="21">
        <v>765</v>
      </c>
      <c r="H26" s="21">
        <v>575</v>
      </c>
      <c r="I26" s="21">
        <v>383</v>
      </c>
      <c r="J26" s="21">
        <v>192</v>
      </c>
      <c r="K26" s="21">
        <v>0</v>
      </c>
      <c r="L26" s="18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</row>
    <row r="27" spans="1:36" s="5" customFormat="1" ht="15">
      <c r="A27" s="19" t="s">
        <v>0</v>
      </c>
      <c r="B27" s="20">
        <v>2530.2761602826413</v>
      </c>
      <c r="C27" s="22">
        <v>1593.1368416594432</v>
      </c>
      <c r="D27" s="22">
        <v>1464.2270120036428</v>
      </c>
      <c r="E27" s="22">
        <v>1335.3171823478424</v>
      </c>
      <c r="F27" s="22">
        <v>1206.407352692042</v>
      </c>
      <c r="G27" s="22">
        <v>1077.4975230362415</v>
      </c>
      <c r="H27" s="22">
        <v>948.5876933804411</v>
      </c>
      <c r="I27" s="22">
        <v>819.6778637246407</v>
      </c>
      <c r="J27" s="22">
        <v>690.7680340688421</v>
      </c>
      <c r="K27" s="22">
        <v>561.8582044130417</v>
      </c>
      <c r="L27" s="20">
        <v>-0.4253867608786095</v>
      </c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</row>
    <row r="28" spans="1:36" s="5" customFormat="1" ht="15">
      <c r="A28" s="19" t="s">
        <v>1</v>
      </c>
      <c r="B28" s="18"/>
      <c r="C28" s="20">
        <v>843.4253867608803</v>
      </c>
      <c r="D28" s="20">
        <v>737.9972134157703</v>
      </c>
      <c r="E28" s="20">
        <v>632.5690400706602</v>
      </c>
      <c r="F28" s="20">
        <v>527.1408667255502</v>
      </c>
      <c r="G28" s="20">
        <v>421.71269338044016</v>
      </c>
      <c r="H28" s="20">
        <v>316.2845200353301</v>
      </c>
      <c r="I28" s="20">
        <v>210.85634669022008</v>
      </c>
      <c r="J28" s="20">
        <v>105.42817334511004</v>
      </c>
      <c r="K28" s="20">
        <v>0</v>
      </c>
      <c r="L28" s="20">
        <v>0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36" s="5" customFormat="1" ht="15">
      <c r="A29" s="18"/>
      <c r="B29" s="18"/>
      <c r="C29" s="21">
        <v>2374.5374587827246</v>
      </c>
      <c r="D29" s="21">
        <v>2067.4842854376143</v>
      </c>
      <c r="E29" s="21">
        <v>1780.4311120925045</v>
      </c>
      <c r="F29" s="21">
        <v>1483.3779387473942</v>
      </c>
      <c r="G29" s="21">
        <v>1187.3247654022844</v>
      </c>
      <c r="H29" s="21">
        <v>891</v>
      </c>
      <c r="I29" s="21">
        <v>594</v>
      </c>
      <c r="J29" s="21">
        <v>297</v>
      </c>
      <c r="K29" s="21">
        <v>0</v>
      </c>
      <c r="L29" s="18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 s="5" customFormat="1" ht="15">
      <c r="A30" s="18" t="s">
        <v>15</v>
      </c>
      <c r="B30" s="20">
        <v>2530.2761602826413</v>
      </c>
      <c r="C30" s="22">
        <v>2436.5622284203237</v>
      </c>
      <c r="D30" s="22">
        <v>2202.224225419413</v>
      </c>
      <c r="E30" s="22">
        <v>1967.8862224185027</v>
      </c>
      <c r="F30" s="22">
        <v>1733.548219417592</v>
      </c>
      <c r="G30" s="22">
        <v>1499.2102164166818</v>
      </c>
      <c r="H30" s="22">
        <v>1264.8722134157713</v>
      </c>
      <c r="I30" s="22">
        <v>1030.5342104148608</v>
      </c>
      <c r="J30" s="22">
        <v>796.1962074139522</v>
      </c>
      <c r="K30" s="22">
        <v>561.8582044130417</v>
      </c>
      <c r="L30" s="20">
        <v>-0.4253867608786095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</row>
    <row r="31" spans="1:12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5">
      <c r="A32" s="6" t="s">
        <v>10</v>
      </c>
      <c r="B32" s="7">
        <v>2005</v>
      </c>
      <c r="C32" s="7">
        <v>2006</v>
      </c>
      <c r="D32" s="7">
        <v>2007</v>
      </c>
      <c r="E32" s="7">
        <v>2008</v>
      </c>
      <c r="F32" s="7">
        <v>2009</v>
      </c>
      <c r="G32" s="7">
        <v>2010</v>
      </c>
      <c r="H32" s="7">
        <v>2011</v>
      </c>
      <c r="I32" s="7">
        <v>2012</v>
      </c>
      <c r="J32" s="7">
        <v>2013</v>
      </c>
      <c r="K32" s="7">
        <v>2014</v>
      </c>
      <c r="L32" s="7">
        <v>2015</v>
      </c>
    </row>
    <row r="33" spans="1:12" ht="1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5">
      <c r="A34" s="9" t="s">
        <v>6</v>
      </c>
      <c r="B34" s="10">
        <f>0.57225795706728*(2000)</f>
        <v>1144.51591413456</v>
      </c>
      <c r="C34" s="10">
        <f>0.686709548480736*(2000)</f>
        <v>1373.419096961472</v>
      </c>
      <c r="D34" s="10">
        <f>0.801161139894192*(2000)</f>
        <v>1602.3222797883839</v>
      </c>
      <c r="E34" s="10">
        <f>0.915612731307648*(2000)</f>
        <v>1831.2254626152958</v>
      </c>
      <c r="F34" s="10">
        <f>1.0300643227211*(2000)</f>
        <v>2060.128645442208</v>
      </c>
      <c r="G34" s="10">
        <f>1.14451591413456*(2000)</f>
        <v>2289.03182826912</v>
      </c>
      <c r="H34" s="10">
        <f>1.25896750554802*(2000)</f>
        <v>2517.9350110960318</v>
      </c>
      <c r="I34" s="10">
        <f>1.37341909696147*(2000)</f>
        <v>2746.838193922944</v>
      </c>
      <c r="J34" s="10">
        <f>1.48787068837493*(2000)</f>
        <v>2975.741376749856</v>
      </c>
      <c r="K34" s="10">
        <f>1.60232227978838*(2000)</f>
        <v>3204.6445595767677</v>
      </c>
      <c r="L34" s="10">
        <f>1.71677387120184*(2000)</f>
        <v>3433.54774240368</v>
      </c>
    </row>
    <row r="35" spans="1:12" ht="15">
      <c r="A35" s="8" t="s">
        <v>5</v>
      </c>
      <c r="B35" s="10">
        <v>5622.835911739202</v>
      </c>
      <c r="C35" s="10">
        <v>7379.972134157702</v>
      </c>
      <c r="D35" s="10">
        <v>7731.399378641402</v>
      </c>
      <c r="E35" s="10">
        <v>8082.826623125103</v>
      </c>
      <c r="F35" s="10">
        <v>8434.253867608802</v>
      </c>
      <c r="G35" s="10">
        <v>8527.967799471122</v>
      </c>
      <c r="H35" s="10">
        <v>8621.681731333443</v>
      </c>
      <c r="I35" s="10">
        <v>8715.395663195763</v>
      </c>
      <c r="J35" s="10">
        <v>8809.109595058082</v>
      </c>
      <c r="K35" s="10">
        <v>8902.823526920401</v>
      </c>
      <c r="L35" s="10">
        <v>8996.537458782723</v>
      </c>
    </row>
    <row r="36" spans="1:12" ht="15">
      <c r="A36" s="8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5">
      <c r="A37" s="13" t="s">
        <v>7</v>
      </c>
      <c r="B37" s="10">
        <f aca="true" t="shared" si="0" ref="B37:L37">2.53027616028264*(2000)</f>
        <v>5060.552320565283</v>
      </c>
      <c r="C37" s="10">
        <f t="shared" si="0"/>
        <v>5060.552320565283</v>
      </c>
      <c r="D37" s="10">
        <f t="shared" si="0"/>
        <v>5060.552320565283</v>
      </c>
      <c r="E37" s="10">
        <f t="shared" si="0"/>
        <v>5060.552320565283</v>
      </c>
      <c r="F37" s="10">
        <f t="shared" si="0"/>
        <v>5060.552320565283</v>
      </c>
      <c r="G37" s="10">
        <f t="shared" si="0"/>
        <v>5060.552320565283</v>
      </c>
      <c r="H37" s="10">
        <f t="shared" si="0"/>
        <v>5060.552320565283</v>
      </c>
      <c r="I37" s="10">
        <f t="shared" si="0"/>
        <v>5060.552320565283</v>
      </c>
      <c r="J37" s="10">
        <f t="shared" si="0"/>
        <v>5060.552320565283</v>
      </c>
      <c r="K37" s="10">
        <f t="shared" si="0"/>
        <v>5060.552320565283</v>
      </c>
      <c r="L37" s="10">
        <f t="shared" si="0"/>
        <v>5060.552320565283</v>
      </c>
    </row>
    <row r="38" spans="1:12" ht="15">
      <c r="A38" s="13" t="s">
        <v>8</v>
      </c>
      <c r="B38" s="23" t="s">
        <v>12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 ht="15">
      <c r="A39" s="13" t="s">
        <v>9</v>
      </c>
      <c r="B39" s="23" t="s">
        <v>18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s="1" customFormat="1" ht="15">
      <c r="A41" s="8" t="s">
        <v>3</v>
      </c>
      <c r="B41" s="10">
        <f aca="true" t="shared" si="1" ref="B41:L41">SUM(B34:B39)</f>
        <v>11827.904146439045</v>
      </c>
      <c r="C41" s="10">
        <f t="shared" si="1"/>
        <v>13813.943551684457</v>
      </c>
      <c r="D41" s="10">
        <f t="shared" si="1"/>
        <v>14394.273978995068</v>
      </c>
      <c r="E41" s="10">
        <f t="shared" si="1"/>
        <v>14974.604406305682</v>
      </c>
      <c r="F41" s="10">
        <f t="shared" si="1"/>
        <v>15554.934833616293</v>
      </c>
      <c r="G41" s="10">
        <f t="shared" si="1"/>
        <v>15877.551948305525</v>
      </c>
      <c r="H41" s="10">
        <f t="shared" si="1"/>
        <v>16200.169062994757</v>
      </c>
      <c r="I41" s="10">
        <f t="shared" si="1"/>
        <v>16522.78617768399</v>
      </c>
      <c r="J41" s="10">
        <f t="shared" si="1"/>
        <v>16845.403292373223</v>
      </c>
      <c r="K41" s="10">
        <f t="shared" si="1"/>
        <v>17168.020407062453</v>
      </c>
      <c r="L41" s="10">
        <f t="shared" si="1"/>
        <v>17490.637521751683</v>
      </c>
    </row>
    <row r="42" spans="1:12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34" s="5" customFormat="1" ht="15">
      <c r="A43" s="17" t="s">
        <v>16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</row>
    <row r="44" spans="1:34" s="5" customFormat="1" ht="15">
      <c r="A44" s="19" t="s">
        <v>0</v>
      </c>
      <c r="B44" s="20">
        <f>SUM(B6:B9)-SUM(B35:B37)</f>
        <v>2530.2761602826413</v>
      </c>
      <c r="C44" s="20">
        <f>SUM(C6:C9)-SUM(C35:C37)</f>
        <v>773.1399378641418</v>
      </c>
      <c r="D44" s="20">
        <f>SUM(D6:D9)-SUM(D35:D37)+843*1/8</f>
        <v>527.0876933804411</v>
      </c>
      <c r="E44" s="20">
        <f>SUM(E6:E9)-SUM(E35:E37)+843*2/8</f>
        <v>281.0354488967405</v>
      </c>
      <c r="F44" s="20">
        <f>SUM(F6:F9)-SUM(F35:F37)+843*3/8</f>
        <v>34.983204413041676</v>
      </c>
      <c r="G44" s="20"/>
      <c r="H44" s="20"/>
      <c r="I44" s="20"/>
      <c r="J44" s="20"/>
      <c r="K44" s="20"/>
      <c r="L44" s="20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</row>
    <row r="45" spans="1:34" s="5" customFormat="1" ht="15">
      <c r="A45" s="19" t="s">
        <v>1</v>
      </c>
      <c r="B45" s="18"/>
      <c r="C45" s="20">
        <f>$C$10</f>
        <v>843.4253867608803</v>
      </c>
      <c r="D45" s="20">
        <f>$C$10*(7/8)</f>
        <v>737.9972134157703</v>
      </c>
      <c r="E45" s="20">
        <f>$C$10*(6/8)</f>
        <v>632.5690400706602</v>
      </c>
      <c r="F45" s="20">
        <f>$C$10*(5/8)</f>
        <v>527.1408667255502</v>
      </c>
      <c r="G45" s="20">
        <f>$C$10*(4/8)</f>
        <v>421.71269338044016</v>
      </c>
      <c r="H45" s="20">
        <f>$C$10*(3/8)</f>
        <v>316.2845200353301</v>
      </c>
      <c r="I45" s="20">
        <f>$C$10*(2/8)</f>
        <v>210.85634669022008</v>
      </c>
      <c r="J45" s="20">
        <f>$C$10*(1/8)</f>
        <v>105.42817334511004</v>
      </c>
      <c r="K45" s="20">
        <f>$C$10*(0/8)</f>
        <v>0</v>
      </c>
      <c r="L45" s="20">
        <v>0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</row>
    <row r="46" spans="1:34" s="5" customFormat="1" ht="1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</row>
    <row r="47" spans="1:34" s="5" customFormat="1" ht="15">
      <c r="A47" s="18" t="s">
        <v>15</v>
      </c>
      <c r="B47" s="20">
        <f aca="true" t="shared" si="2" ref="B47:L47">SUM(B44:B45)</f>
        <v>2530.2761602826413</v>
      </c>
      <c r="C47" s="20">
        <f t="shared" si="2"/>
        <v>1616.5653246250222</v>
      </c>
      <c r="D47" s="20">
        <f t="shared" si="2"/>
        <v>1265.0849067962113</v>
      </c>
      <c r="E47" s="20">
        <f t="shared" si="2"/>
        <v>913.6044889674007</v>
      </c>
      <c r="F47" s="20">
        <f t="shared" si="2"/>
        <v>562.1240711385918</v>
      </c>
      <c r="G47" s="20">
        <f t="shared" si="2"/>
        <v>421.71269338044016</v>
      </c>
      <c r="H47" s="20">
        <f t="shared" si="2"/>
        <v>316.2845200353301</v>
      </c>
      <c r="I47" s="20">
        <f t="shared" si="2"/>
        <v>210.85634669022008</v>
      </c>
      <c r="J47" s="20">
        <f t="shared" si="2"/>
        <v>105.42817334511004</v>
      </c>
      <c r="K47" s="20">
        <f t="shared" si="2"/>
        <v>0</v>
      </c>
      <c r="L47" s="20">
        <f t="shared" si="2"/>
        <v>0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1:12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">
      <c r="A49" s="6" t="s">
        <v>11</v>
      </c>
      <c r="B49" s="7">
        <v>2005</v>
      </c>
      <c r="C49" s="7">
        <v>2006</v>
      </c>
      <c r="D49" s="7">
        <v>2007</v>
      </c>
      <c r="E49" s="7">
        <v>2008</v>
      </c>
      <c r="F49" s="7">
        <v>2009</v>
      </c>
      <c r="G49" s="7">
        <v>2010</v>
      </c>
      <c r="H49" s="7">
        <v>2011</v>
      </c>
      <c r="I49" s="7">
        <v>2012</v>
      </c>
      <c r="J49" s="7">
        <v>2013</v>
      </c>
      <c r="K49" s="7">
        <v>2014</v>
      </c>
      <c r="L49" s="7">
        <v>2015</v>
      </c>
    </row>
    <row r="50" spans="1:12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">
      <c r="A51" s="9" t="s">
        <v>6</v>
      </c>
      <c r="B51" s="10">
        <f>0.57225795706728*(2000)</f>
        <v>1144.51591413456</v>
      </c>
      <c r="C51" s="10">
        <f>0.686709548480736*(2000)</f>
        <v>1373.419096961472</v>
      </c>
      <c r="D51" s="10">
        <f>0.801161139894192*(2000)</f>
        <v>1602.3222797883839</v>
      </c>
      <c r="E51" s="10">
        <f>0.915612731307648*(2000)</f>
        <v>1831.2254626152958</v>
      </c>
      <c r="F51" s="10">
        <f>1.0300643227211*(2000)</f>
        <v>2060.128645442208</v>
      </c>
      <c r="G51" s="10">
        <f>1.14451591413456*(2000)</f>
        <v>2289.03182826912</v>
      </c>
      <c r="H51" s="10">
        <f>1.25896750554802*(2000)</f>
        <v>2517.9350110960318</v>
      </c>
      <c r="I51" s="10">
        <f>1.37341909696147*(2000)</f>
        <v>2746.838193922944</v>
      </c>
      <c r="J51" s="10">
        <f>1.48787068837493*(2000)</f>
        <v>2975.741376749856</v>
      </c>
      <c r="K51" s="10">
        <f>1.60232227978838*(2000)</f>
        <v>3204.6445595767677</v>
      </c>
      <c r="L51" s="10">
        <f>1.71677387120184*(2000)</f>
        <v>3433.54774240368</v>
      </c>
    </row>
    <row r="52" spans="1:35" s="3" customFormat="1" ht="15">
      <c r="A52" s="8" t="s">
        <v>5</v>
      </c>
      <c r="B52" s="10">
        <v>5622.835911739202</v>
      </c>
      <c r="C52" s="10">
        <v>5622.835911739202</v>
      </c>
      <c r="D52" s="10">
        <v>5622.835911739202</v>
      </c>
      <c r="E52" s="10">
        <v>5622.835911739202</v>
      </c>
      <c r="F52" s="10">
        <v>5622.835911739202</v>
      </c>
      <c r="G52" s="10">
        <v>5622.835911739202</v>
      </c>
      <c r="H52" s="10">
        <v>5622.835911739202</v>
      </c>
      <c r="I52" s="10">
        <v>5763.406809532682</v>
      </c>
      <c r="J52" s="10">
        <v>5903.977707326161</v>
      </c>
      <c r="K52" s="10">
        <v>6044.548605119642</v>
      </c>
      <c r="L52" s="10">
        <v>6185.119502913122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</row>
    <row r="53" spans="1:27" ht="15">
      <c r="A53" s="8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1:12" ht="15">
      <c r="A54" s="13" t="s">
        <v>7</v>
      </c>
      <c r="B54" s="11">
        <v>5060.552320565283</v>
      </c>
      <c r="C54" s="11">
        <v>5060.552320565283</v>
      </c>
      <c r="D54" s="11">
        <v>5060.552320565283</v>
      </c>
      <c r="E54" s="11">
        <v>5060.552320565283</v>
      </c>
      <c r="F54" s="11">
        <v>5060.552320565283</v>
      </c>
      <c r="G54" s="11">
        <v>5060.552320565283</v>
      </c>
      <c r="H54" s="11">
        <v>5060.552320565283</v>
      </c>
      <c r="I54" s="11">
        <v>5060.552320565283</v>
      </c>
      <c r="J54" s="11">
        <v>5060.552320565283</v>
      </c>
      <c r="K54" s="11">
        <v>5060.552320565283</v>
      </c>
      <c r="L54" s="11">
        <v>5060.552320565283</v>
      </c>
    </row>
    <row r="55" spans="1:12" ht="15">
      <c r="A55" s="13" t="s">
        <v>8</v>
      </c>
      <c r="B55" s="23" t="s">
        <v>12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ht="15">
      <c r="A56" s="13" t="s">
        <v>9</v>
      </c>
      <c r="B56" s="23" t="s">
        <v>18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1:12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s="2" customFormat="1" ht="15">
      <c r="A58" s="8" t="s">
        <v>3</v>
      </c>
      <c r="B58" s="10">
        <f aca="true" t="shared" si="3" ref="B58:L58">SUM(B51:B56)</f>
        <v>11827.904146439045</v>
      </c>
      <c r="C58" s="10">
        <f t="shared" si="3"/>
        <v>12056.807329265957</v>
      </c>
      <c r="D58" s="10">
        <f t="shared" si="3"/>
        <v>12285.710512092868</v>
      </c>
      <c r="E58" s="10">
        <f t="shared" si="3"/>
        <v>12514.61369491978</v>
      </c>
      <c r="F58" s="10">
        <f t="shared" si="3"/>
        <v>12743.516877746693</v>
      </c>
      <c r="G58" s="10">
        <f t="shared" si="3"/>
        <v>12972.420060573604</v>
      </c>
      <c r="H58" s="10">
        <f t="shared" si="3"/>
        <v>13201.323243400517</v>
      </c>
      <c r="I58" s="10">
        <f t="shared" si="3"/>
        <v>13570.797324020908</v>
      </c>
      <c r="J58" s="10">
        <f t="shared" si="3"/>
        <v>13940.2714046413</v>
      </c>
      <c r="K58" s="10">
        <f t="shared" si="3"/>
        <v>14309.745485261692</v>
      </c>
      <c r="L58" s="10">
        <f t="shared" si="3"/>
        <v>14679.219565882086</v>
      </c>
    </row>
    <row r="59" spans="1:12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34" s="5" customFormat="1" ht="15">
      <c r="A60" s="17" t="s">
        <v>17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</row>
    <row r="61" spans="1:34" s="5" customFormat="1" ht="15">
      <c r="A61" s="19" t="s">
        <v>0</v>
      </c>
      <c r="B61" s="20">
        <v>2530.2761602826413</v>
      </c>
      <c r="C61" s="20">
        <v>2530.2761602826413</v>
      </c>
      <c r="D61" s="20">
        <v>2530.2761602826413</v>
      </c>
      <c r="E61" s="20">
        <v>2530.2761602826413</v>
      </c>
      <c r="F61" s="20">
        <v>2530.2761602826413</v>
      </c>
      <c r="G61" s="20">
        <v>2530.2761602826413</v>
      </c>
      <c r="H61" s="20">
        <v>2530.2761602826413</v>
      </c>
      <c r="I61" s="20">
        <f>2530.27616028264+((I6+I8)-(I52+I54))*0.9</f>
        <v>2403.7623522685085</v>
      </c>
      <c r="J61" s="20">
        <f>2530.27616028264+((J6+J8)-(J52+J54))*0.9</f>
        <v>2277.2485442543775</v>
      </c>
      <c r="K61" s="20">
        <f>2530.27616028264+((K6+K8)-(K52+K54))*0.9</f>
        <v>2150.7347362402447</v>
      </c>
      <c r="L61" s="20">
        <f>2530.27616028264+((L6+L8)-(L52+L54))*0.9</f>
        <v>2024.2209282261117</v>
      </c>
      <c r="M61" s="16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</row>
    <row r="62" spans="1:34" s="5" customFormat="1" ht="15">
      <c r="A62" s="19" t="s">
        <v>1</v>
      </c>
      <c r="B62" s="18"/>
      <c r="C62" s="20">
        <f aca="true" t="shared" si="4" ref="C62:H62">$C$10</f>
        <v>843.4253867608803</v>
      </c>
      <c r="D62" s="20">
        <f t="shared" si="4"/>
        <v>843.4253867608803</v>
      </c>
      <c r="E62" s="20">
        <f t="shared" si="4"/>
        <v>843.4253867608803</v>
      </c>
      <c r="F62" s="20">
        <f t="shared" si="4"/>
        <v>843.4253867608803</v>
      </c>
      <c r="G62" s="20">
        <f t="shared" si="4"/>
        <v>843.4253867608803</v>
      </c>
      <c r="H62" s="20">
        <f t="shared" si="4"/>
        <v>843.4253867608803</v>
      </c>
      <c r="I62" s="20">
        <f>($C$10)+((I6+I8)-(I52+I54))*0.1</f>
        <v>829.3682969815324</v>
      </c>
      <c r="J62" s="20">
        <f>($C$10)+((J6+J8)-(J52+J54))*0.1</f>
        <v>815.3112072021845</v>
      </c>
      <c r="K62" s="20">
        <f>($C$10)+((K6+K8)-(K52+K54))*0.1</f>
        <v>801.2541174228364</v>
      </c>
      <c r="L62" s="20">
        <f>($C$10)+((L6+L8)-(L52+L54))*0.1</f>
        <v>787.1970276434882</v>
      </c>
      <c r="M62" s="16"/>
      <c r="N62" s="16"/>
      <c r="O62" s="16"/>
      <c r="P62" s="16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</row>
    <row r="63" spans="1:34" s="5" customFormat="1" ht="15">
      <c r="A63" s="18"/>
      <c r="B63" s="18"/>
      <c r="C63" s="18"/>
      <c r="D63" s="18"/>
      <c r="E63" s="18"/>
      <c r="F63" s="18"/>
      <c r="G63" s="18"/>
      <c r="H63" s="18"/>
      <c r="I63" s="20"/>
      <c r="J63" s="20"/>
      <c r="K63" s="20"/>
      <c r="L63" s="20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</row>
    <row r="64" spans="1:34" s="5" customFormat="1" ht="15">
      <c r="A64" s="18" t="s">
        <v>15</v>
      </c>
      <c r="B64" s="20">
        <f aca="true" t="shared" si="5" ref="B64:L64">SUM(B61:B62)</f>
        <v>2530.2761602826413</v>
      </c>
      <c r="C64" s="20">
        <f t="shared" si="5"/>
        <v>3373.7015470435217</v>
      </c>
      <c r="D64" s="20">
        <f t="shared" si="5"/>
        <v>3373.7015470435217</v>
      </c>
      <c r="E64" s="20">
        <f t="shared" si="5"/>
        <v>3373.7015470435217</v>
      </c>
      <c r="F64" s="20">
        <f t="shared" si="5"/>
        <v>3373.7015470435217</v>
      </c>
      <c r="G64" s="20">
        <f t="shared" si="5"/>
        <v>3373.7015470435217</v>
      </c>
      <c r="H64" s="20">
        <f t="shared" si="5"/>
        <v>3373.7015470435217</v>
      </c>
      <c r="I64" s="20">
        <f t="shared" si="5"/>
        <v>3233.1306492500407</v>
      </c>
      <c r="J64" s="20">
        <f t="shared" si="5"/>
        <v>3092.559751456562</v>
      </c>
      <c r="K64" s="20">
        <f t="shared" si="5"/>
        <v>2951.988853663081</v>
      </c>
      <c r="L64" s="20">
        <f t="shared" si="5"/>
        <v>2811.4179558696</v>
      </c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</row>
    <row r="65" spans="1:34" s="5" customFormat="1" ht="15">
      <c r="A65" s="12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</row>
    <row r="66" spans="1:31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  <row r="67" spans="1:12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">
      <c r="A68" s="12"/>
      <c r="B68" s="8"/>
      <c r="C68" s="8"/>
      <c r="D68" s="8"/>
      <c r="E68" s="8"/>
      <c r="F68" s="8"/>
      <c r="G68" s="8"/>
      <c r="H68" s="10"/>
      <c r="I68" s="8"/>
      <c r="J68" s="8"/>
      <c r="K68" s="8"/>
      <c r="L68" s="8"/>
    </row>
    <row r="69" spans="9:12" ht="12.75">
      <c r="I69" s="2"/>
      <c r="J69" s="2"/>
      <c r="K69" s="2"/>
      <c r="L69" s="2"/>
    </row>
  </sheetData>
  <sheetProtection/>
  <mergeCells count="7">
    <mergeCell ref="B56:L56"/>
    <mergeCell ref="B39:L39"/>
    <mergeCell ref="B22:L22"/>
    <mergeCell ref="A1:L1"/>
    <mergeCell ref="B21:L21"/>
    <mergeCell ref="B38:L38"/>
    <mergeCell ref="B55:L55"/>
  </mergeCells>
  <printOptions gridLines="1" horizontalCentered="1"/>
  <pageMargins left="0.75" right="0.5" top="0.5" bottom="0.5" header="0" footer="0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wbarcikowski</dc:creator>
  <cp:keywords/>
  <dc:description/>
  <cp:lastModifiedBy>dsasaki</cp:lastModifiedBy>
  <cp:lastPrinted>2004-12-09T17:53:20Z</cp:lastPrinted>
  <dcterms:created xsi:type="dcterms:W3CDTF">2004-09-15T16:26:28Z</dcterms:created>
  <dcterms:modified xsi:type="dcterms:W3CDTF">2014-08-22T15:31:08Z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-2114802635</vt:i4>
  </property>
  <property fmtid="{D5CDD505-2E9C-101B-9397-08002B2CF9AE}" pid="3" name="_EmailSubject">
    <vt:lpwstr>1146.2 Final EA</vt:lpwstr>
  </property>
  <property fmtid="{D5CDD505-2E9C-101B-9397-08002B2CF9AE}" pid="4" name="_AuthorEmail">
    <vt:lpwstr>KStevens@aqmd.gov</vt:lpwstr>
  </property>
  <property fmtid="{D5CDD505-2E9C-101B-9397-08002B2CF9AE}" pid="5" name="_AuthorEmailDisplayName">
    <vt:lpwstr>Kathy Stevens</vt:lpwstr>
  </property>
  <property fmtid="{D5CDD505-2E9C-101B-9397-08002B2CF9AE}" pid="6" name="_PreviousAdHocReviewCycleID">
    <vt:i4>-363292808</vt:i4>
  </property>
  <property fmtid="{D5CDD505-2E9C-101B-9397-08002B2CF9AE}" pid="7" name="_ReviewingToolsShownOnce">
    <vt:lpwstr/>
  </property>
</Properties>
</file>