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860" activeTab="0"/>
  </bookViews>
  <sheets>
    <sheet name="Impacts Summary" sheetId="1" r:id="rId1"/>
    <sheet name="South Receptor" sheetId="2" r:id="rId2"/>
    <sheet name="North Receptors" sheetId="3" r:id="rId3"/>
    <sheet name="Impacts Summary, Alt2" sheetId="4" r:id="rId4"/>
    <sheet name="South Receptor Alt2" sheetId="5" r:id="rId5"/>
    <sheet name="North Receptors Alt2" sheetId="6" r:id="rId6"/>
  </sheets>
  <definedNames>
    <definedName name="_xlnm.Print_Titles" localSheetId="0">'Impacts Summary'!$2:$13</definedName>
    <definedName name="_xlnm.Print_Titles" localSheetId="3">'Impacts Summary, Alt2'!$2:$13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<sst xmlns="http://schemas.openxmlformats.org/spreadsheetml/2006/main" count="476" uniqueCount="103">
  <si>
    <t>Location</t>
  </si>
  <si>
    <t>Equipment</t>
  </si>
  <si>
    <t>Reference</t>
  </si>
  <si>
    <t>References:</t>
  </si>
  <si>
    <t>Pumps (&gt;100 HP):</t>
  </si>
  <si>
    <t>Pumps (&lt;100 HP):</t>
  </si>
  <si>
    <t>Assume all sources are at or near ground level.</t>
  </si>
  <si>
    <t>Total SPL (dBA):</t>
  </si>
  <si>
    <t>Coker</t>
  </si>
  <si>
    <t>Cooling Water Pump Motor</t>
  </si>
  <si>
    <t>Heater Charge Pump</t>
  </si>
  <si>
    <t>HGO Pumparound Pump</t>
  </si>
  <si>
    <t>LGO Pumparound Pump</t>
  </si>
  <si>
    <t>Fractionator Reflux Pump</t>
  </si>
  <si>
    <t>Interstage Knockout Pump</t>
  </si>
  <si>
    <t>Stripper Feed Pumps</t>
  </si>
  <si>
    <t>Blowdown Water Pump</t>
  </si>
  <si>
    <t>Slop Oil Pump</t>
  </si>
  <si>
    <t>C-501A Overhead Water Circulation Pump</t>
  </si>
  <si>
    <t>Compressor Suction KO Drum Pump</t>
  </si>
  <si>
    <t>Condensate Pump</t>
  </si>
  <si>
    <t>Wet Gas Compressor</t>
  </si>
  <si>
    <t>Spare lube oil pump was turbine-drive (vendor pkg - no conf)</t>
  </si>
  <si>
    <t>Refrigeration package (vendor pkg - no confirmation)</t>
  </si>
  <si>
    <t>Spare refrigeration package (vendor pkg - no confirmation)</t>
  </si>
  <si>
    <t>Chilled water circ pump (potential - no process DS)</t>
  </si>
  <si>
    <t>Spare chilled water circ pump (potential - no process DS)</t>
  </si>
  <si>
    <t>Cooling Tower Fans</t>
  </si>
  <si>
    <t>Fin Fan Cooler Motor</t>
  </si>
  <si>
    <t>Misc Pump?</t>
  </si>
  <si>
    <t>SPL(3') = 74 + 10log(HP) - 2</t>
  </si>
  <si>
    <t>SPL(3') = 88 + 10log(HP) - 2</t>
  </si>
  <si>
    <t>Source</t>
  </si>
  <si>
    <t>Crude Feed</t>
  </si>
  <si>
    <t>#1 Sidecut Stripper Pump</t>
  </si>
  <si>
    <t>B. Young</t>
  </si>
  <si>
    <t>R. Smart</t>
  </si>
  <si>
    <t>M. Lau</t>
  </si>
  <si>
    <t>Mastrodonato</t>
  </si>
  <si>
    <t>1st Stage Injectors</t>
  </si>
  <si>
    <t>-</t>
  </si>
  <si>
    <t>Notes:</t>
  </si>
  <si>
    <t>Estimated sound pressure level @3' = PWL-7dBA</t>
  </si>
  <si>
    <t>Chevron noise limit specification for all new equipment of 85 dBA @ 3' used where other reference was unavailable.</t>
  </si>
  <si>
    <r>
      <t>Pumps: Hoover and Kieth, 1981.</t>
    </r>
    <r>
      <rPr>
        <u val="single"/>
        <sz val="10"/>
        <rFont val="Arial"/>
        <family val="2"/>
      </rPr>
      <t xml:space="preserve"> Noise Control for Buildings, Manufacturing Plants, Equipment and Products</t>
    </r>
    <r>
      <rPr>
        <sz val="10"/>
        <rFont val="Arial"/>
        <family val="0"/>
      </rPr>
      <t>, Hoover &amp; Keith, Inc. 1994, Table 7-12</t>
    </r>
  </si>
  <si>
    <r>
      <t>Cooling Tower Fans: Hoover and Kieth, 1981.</t>
    </r>
    <r>
      <rPr>
        <u val="single"/>
        <sz val="10"/>
        <rFont val="Arial"/>
        <family val="2"/>
      </rPr>
      <t xml:space="preserve"> Noise Control for Buildings, Manufacturing Plants, Equipment and Products</t>
    </r>
    <r>
      <rPr>
        <sz val="10"/>
        <rFont val="Arial"/>
        <family val="0"/>
      </rPr>
      <t>, Hoover &amp; Keith, Inc. 1994, Equation 7.6. PWL = 95=10Log(HP)-9</t>
    </r>
  </si>
  <si>
    <t>P-2165  Motor Driven Pump</t>
  </si>
  <si>
    <t>P-2186  Motor Driven Pump</t>
  </si>
  <si>
    <t>P-2160  Small Motor Driven Pump</t>
  </si>
  <si>
    <t>P-2164  Motor Driven Pump</t>
  </si>
  <si>
    <t>E-2155 Fin Fan Cooler</t>
  </si>
  <si>
    <t>E-2160 Fin Fan Cooler</t>
  </si>
  <si>
    <t>P-2169 Very Small Pump</t>
  </si>
  <si>
    <t>P-2170 Very Small Pump</t>
  </si>
  <si>
    <t>P-602 Small Pump</t>
  </si>
  <si>
    <t>NA</t>
  </si>
  <si>
    <t>Manufacturer</t>
  </si>
  <si>
    <t>Estimate (1)</t>
  </si>
  <si>
    <t>No. 4 Crude Unit</t>
  </si>
  <si>
    <t>(1) Chevron estimate</t>
  </si>
  <si>
    <t>No. 6 H2S Plant</t>
  </si>
  <si>
    <t>Old
HP</t>
  </si>
  <si>
    <t>New
HP</t>
  </si>
  <si>
    <t>Increase in
HP</t>
  </si>
  <si>
    <t>Number</t>
  </si>
  <si>
    <t>Unit SPL (dBA)
@3ft or as noted</t>
  </si>
  <si>
    <t>Total SPL (dBA)
@3ft or as noted</t>
  </si>
  <si>
    <t>SPL (dBA) @
Residence</t>
  </si>
  <si>
    <t>Distance
to Nearest
Residence
(feet)</t>
  </si>
  <si>
    <t>Operational Noise Impacts at Northern Receptors</t>
  </si>
  <si>
    <t>Crude Oil Storage Tanks</t>
  </si>
  <si>
    <t>Heater Pump at T-1002</t>
  </si>
  <si>
    <t>Walker</t>
  </si>
  <si>
    <t>Heater Pump at T-1006</t>
  </si>
  <si>
    <t>Operational Noise Impacts at Northern Receptors, Alternative 2</t>
  </si>
  <si>
    <t>Receptor</t>
  </si>
  <si>
    <t>Time</t>
  </si>
  <si>
    <t>Northern Refinery Boundary</t>
  </si>
  <si>
    <t>Day</t>
  </si>
  <si>
    <t>Evening/Night</t>
  </si>
  <si>
    <t>Southern Refinery Boundary</t>
  </si>
  <si>
    <t>Nearest Northern Residence</t>
  </si>
  <si>
    <t>Nearest Southern Residence</t>
  </si>
  <si>
    <r>
      <t>Existing Ambient
Sound Level
(L</t>
    </r>
    <r>
      <rPr>
        <b/>
        <vertAlign val="subscript"/>
        <sz val="10"/>
        <rFont val="Arial"/>
        <family val="2"/>
      </rPr>
      <t>eq</t>
    </r>
    <r>
      <rPr>
        <b/>
        <sz val="10"/>
        <rFont val="Arial"/>
        <family val="2"/>
      </rPr>
      <t xml:space="preserve"> dBA)</t>
    </r>
  </si>
  <si>
    <r>
      <t>Total
Sound Level
(L</t>
    </r>
    <r>
      <rPr>
        <b/>
        <vertAlign val="subscript"/>
        <sz val="10"/>
        <rFont val="Arial"/>
        <family val="2"/>
      </rPr>
      <t>eq</t>
    </r>
    <r>
      <rPr>
        <b/>
        <sz val="10"/>
        <rFont val="Arial"/>
        <family val="2"/>
      </rPr>
      <t xml:space="preserve"> dBA)</t>
    </r>
    <r>
      <rPr>
        <b/>
        <vertAlign val="superscript"/>
        <sz val="10"/>
        <rFont val="Arial"/>
        <family val="2"/>
      </rPr>
      <t>a</t>
    </r>
  </si>
  <si>
    <r>
      <t>Increase in
Sound Level
(L</t>
    </r>
    <r>
      <rPr>
        <b/>
        <vertAlign val="subscript"/>
        <sz val="10"/>
        <rFont val="Arial"/>
        <family val="2"/>
      </rPr>
      <t>eq</t>
    </r>
    <r>
      <rPr>
        <b/>
        <sz val="10"/>
        <rFont val="Arial"/>
        <family val="2"/>
      </rPr>
      <t xml:space="preserve"> dBA)</t>
    </r>
  </si>
  <si>
    <r>
      <t>a</t>
    </r>
    <r>
      <rPr>
        <sz val="10"/>
        <rFont val="Arial"/>
        <family val="2"/>
      </rPr>
      <t xml:space="preserve">  Total sound level [dBA] = 10 log(10</t>
    </r>
    <r>
      <rPr>
        <vertAlign val="superscript"/>
        <sz val="10"/>
        <rFont val="Arial"/>
        <family val="2"/>
      </rPr>
      <t>(Existing sound level [dBA] / 10)</t>
    </r>
    <r>
      <rPr>
        <sz val="10"/>
        <rFont val="Arial"/>
        <family val="2"/>
      </rPr>
      <t xml:space="preserve"> + 10</t>
    </r>
    <r>
      <rPr>
        <vertAlign val="superscript"/>
        <sz val="10"/>
        <rFont val="Arial"/>
        <family val="2"/>
      </rPr>
      <t>(Construction sound level [dBA] / 10)</t>
    </r>
    <r>
      <rPr>
        <sz val="10"/>
        <rFont val="Arial"/>
        <family val="2"/>
      </rPr>
      <t>)</t>
    </r>
  </si>
  <si>
    <r>
      <t>Operational
Sound Level
(L</t>
    </r>
    <r>
      <rPr>
        <b/>
        <vertAlign val="subscript"/>
        <sz val="10"/>
        <rFont val="Arial"/>
        <family val="2"/>
      </rPr>
      <t>eq</t>
    </r>
    <r>
      <rPr>
        <b/>
        <sz val="10"/>
        <rFont val="Arial"/>
        <family val="2"/>
      </rPr>
      <t xml:space="preserve"> dBA)</t>
    </r>
  </si>
  <si>
    <t>Table D.3.</t>
  </si>
  <si>
    <t>Operational Noise Impacts at Southern Receptors</t>
  </si>
  <si>
    <t>Operational Noise Impacts Summary, Unmitigated, Alternative 2</t>
  </si>
  <si>
    <t>Table D.3.2</t>
  </si>
  <si>
    <t>Table D.3.3</t>
  </si>
  <si>
    <t>Table D.3.5</t>
  </si>
  <si>
    <t>Table D.3.6</t>
  </si>
  <si>
    <t>Operational Noise Impacts at Southern Receptors, Alternative 2</t>
  </si>
  <si>
    <t>Depropanizer Reflux Pump - Estimated</t>
  </si>
  <si>
    <t>Chevron will specify that sound levels of new are not to exceed 85 dBA at three feet</t>
  </si>
  <si>
    <t>Chevron will limit sound levels of new equipment to 85 dBA at three feet.</t>
  </si>
  <si>
    <t>Operational Noise Impacts Summary</t>
  </si>
  <si>
    <t>Distance
to Southern
Boundary
(feet)</t>
  </si>
  <si>
    <t>Distance
to Northern Boundary
(feet)</t>
  </si>
  <si>
    <t>SPL (dBA) @
Boundary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</si>
</sst>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Zeros="0" tabSelected="1" zoomScalePageLayoutView="0" workbookViewId="0" topLeftCell="A2">
      <selection activeCell="A2" sqref="A2:F2"/>
    </sheetView>
  </sheetViews>
  <sheetFormatPr defaultColWidth="9.140625" defaultRowHeight="12.75"/>
  <cols>
    <col min="1" max="1" width="37.28125" style="30" customWidth="1"/>
    <col min="2" max="3" width="12.28125" style="30" customWidth="1"/>
    <col min="4" max="4" width="12.57421875" style="30" customWidth="1"/>
    <col min="5" max="6" width="12.28125" style="30" customWidth="1"/>
    <col min="7" max="8" width="7.140625" style="30" customWidth="1"/>
    <col min="9" max="9" width="6.57421875" style="30" customWidth="1"/>
    <col min="10" max="11" width="7.00390625" style="30" customWidth="1"/>
    <col min="12" max="12" width="6.8515625" style="30" customWidth="1"/>
    <col min="13" max="14" width="7.00390625" style="30" customWidth="1"/>
    <col min="15" max="15" width="6.7109375" style="30" customWidth="1"/>
    <col min="16" max="16" width="7.28125" style="30" customWidth="1"/>
    <col min="17" max="17" width="6.8515625" style="30" customWidth="1"/>
    <col min="18" max="18" width="6.28125" style="30" customWidth="1"/>
    <col min="19" max="20" width="7.140625" style="30" customWidth="1"/>
    <col min="21" max="21" width="6.57421875" style="30" customWidth="1"/>
    <col min="22" max="23" width="7.00390625" style="30" customWidth="1"/>
    <col min="24" max="16384" width="9.140625" style="30" customWidth="1"/>
  </cols>
  <sheetData>
    <row r="1" ht="12.75" hidden="1">
      <c r="A1" s="30" t="s">
        <v>88</v>
      </c>
    </row>
    <row r="2" spans="1:23" ht="12.75">
      <c r="A2" s="42" t="str">
        <f>$A$1&amp;"1"</f>
        <v>Table D.3.1</v>
      </c>
      <c r="B2" s="42"/>
      <c r="C2" s="42"/>
      <c r="D2" s="42"/>
      <c r="E2" s="42"/>
      <c r="F2" s="4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2.75">
      <c r="A3" s="41" t="s">
        <v>99</v>
      </c>
      <c r="B3" s="41"/>
      <c r="C3" s="41"/>
      <c r="D3" s="41"/>
      <c r="E3" s="41"/>
      <c r="F3" s="4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54.75">
      <c r="A4" s="16" t="s">
        <v>75</v>
      </c>
      <c r="B4" s="16" t="s">
        <v>76</v>
      </c>
      <c r="C4" s="17" t="s">
        <v>83</v>
      </c>
      <c r="D4" s="17" t="s">
        <v>87</v>
      </c>
      <c r="E4" s="17" t="s">
        <v>84</v>
      </c>
      <c r="F4" s="17" t="s">
        <v>85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2.75">
      <c r="A5" s="32" t="s">
        <v>77</v>
      </c>
      <c r="B5" s="19" t="s">
        <v>78</v>
      </c>
      <c r="C5" s="19">
        <v>65</v>
      </c>
      <c r="D5" s="33">
        <f>'North Receptors'!O39</f>
        <v>50.81381580829615</v>
      </c>
      <c r="E5" s="33">
        <f aca="true" t="shared" si="0" ref="E5:E12">10*LOG(10^(C5/10)+10^(D5/10))</f>
        <v>65.16255957701696</v>
      </c>
      <c r="F5" s="33">
        <f aca="true" t="shared" si="1" ref="F5:F12">E5-C5</f>
        <v>0.16255957701696389</v>
      </c>
      <c r="G5" s="31"/>
      <c r="H5" s="3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2.75">
      <c r="A6" s="35"/>
      <c r="B6" s="19" t="s">
        <v>79</v>
      </c>
      <c r="C6" s="19">
        <v>66</v>
      </c>
      <c r="D6" s="33">
        <f>'North Receptors'!O39</f>
        <v>50.81381580829615</v>
      </c>
      <c r="E6" s="33">
        <f t="shared" si="0"/>
        <v>66.12961904602732</v>
      </c>
      <c r="F6" s="33">
        <f t="shared" si="1"/>
        <v>0.12961904602731522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2.75">
      <c r="A7" s="32" t="s">
        <v>80</v>
      </c>
      <c r="B7" s="19" t="s">
        <v>78</v>
      </c>
      <c r="C7" s="19">
        <v>64</v>
      </c>
      <c r="D7" s="33">
        <f>'South Receptor'!O39</f>
        <v>44.24949138654902</v>
      </c>
      <c r="E7" s="33">
        <f>10*LOG(10^(C7/10)+10^(D7/10))</f>
        <v>64.04575553781694</v>
      </c>
      <c r="F7" s="33">
        <f>E7-C7</f>
        <v>0.045755537816944525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12.75">
      <c r="A8" s="35"/>
      <c r="B8" s="19" t="s">
        <v>79</v>
      </c>
      <c r="C8" s="19">
        <v>59</v>
      </c>
      <c r="D8" s="33">
        <f>'South Receptor'!O39</f>
        <v>44.24949138654902</v>
      </c>
      <c r="E8" s="33">
        <f>10*LOG(10^(C8/10)+10^(D8/10))</f>
        <v>59.14307380286708</v>
      </c>
      <c r="F8" s="33">
        <f>E8-C8</f>
        <v>0.14307380286707883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2.75">
      <c r="A9" s="32" t="s">
        <v>81</v>
      </c>
      <c r="B9" s="19" t="s">
        <v>78</v>
      </c>
      <c r="C9" s="19">
        <v>59</v>
      </c>
      <c r="D9" s="33">
        <f>'North Receptors'!L39</f>
        <v>43.2979283901645</v>
      </c>
      <c r="E9" s="33">
        <f t="shared" si="0"/>
        <v>59.11529216363228</v>
      </c>
      <c r="F9" s="33">
        <f t="shared" si="1"/>
        <v>0.115292163632283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2.75">
      <c r="A10" s="36"/>
      <c r="B10" s="19" t="s">
        <v>79</v>
      </c>
      <c r="C10" s="19">
        <v>52</v>
      </c>
      <c r="D10" s="33">
        <f>'North Receptors'!L39</f>
        <v>43.2979283901645</v>
      </c>
      <c r="E10" s="33">
        <f t="shared" si="0"/>
        <v>52.54931557191156</v>
      </c>
      <c r="F10" s="33">
        <f t="shared" si="1"/>
        <v>0.5493155719115634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2.75">
      <c r="A11" s="32" t="s">
        <v>82</v>
      </c>
      <c r="B11" s="19" t="s">
        <v>78</v>
      </c>
      <c r="C11" s="19">
        <v>55</v>
      </c>
      <c r="D11" s="33">
        <f>'South Receptor'!L39</f>
        <v>43.710065983014715</v>
      </c>
      <c r="E11" s="33">
        <f t="shared" si="0"/>
        <v>55.31126805757232</v>
      </c>
      <c r="F11" s="33">
        <f t="shared" si="1"/>
        <v>0.31126805757232034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2.75">
      <c r="A12" s="37"/>
      <c r="B12" s="19" t="s">
        <v>79</v>
      </c>
      <c r="C12" s="19">
        <v>51</v>
      </c>
      <c r="D12" s="33">
        <f>'South Receptor'!L39</f>
        <v>43.710065983014715</v>
      </c>
      <c r="E12" s="33">
        <f t="shared" si="0"/>
        <v>51.74319278235113</v>
      </c>
      <c r="F12" s="33">
        <f t="shared" si="1"/>
        <v>0.7431927823511302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15">
      <c r="A13" s="28" t="s">
        <v>86</v>
      </c>
      <c r="B13" s="38"/>
      <c r="C13" s="38"/>
      <c r="D13" s="39"/>
      <c r="E13" s="39"/>
      <c r="F13" s="39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</sheetData>
  <sheetProtection/>
  <mergeCells count="2">
    <mergeCell ref="A3:F3"/>
    <mergeCell ref="A2:F2"/>
  </mergeCells>
  <printOptions horizontalCentered="1"/>
  <pageMargins left="0.75" right="0.75" top="1" bottom="1" header="0.5" footer="0.5"/>
  <pageSetup fitToHeight="99" fitToWidth="1" horizontalDpi="300" verticalDpi="300" orientation="landscape" r:id="rId1"/>
  <headerFooter alignWithMargins="0">
    <oddFooter>&amp;CD.3-&amp;P&amp;RChevron Heavy Crude Project Final EIR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37.140625" style="0" customWidth="1"/>
    <col min="2" max="2" width="50.00390625" style="0" customWidth="1"/>
    <col min="3" max="4" width="6.8515625" style="3" customWidth="1"/>
    <col min="5" max="5" width="12.7109375" style="3" customWidth="1"/>
    <col min="6" max="6" width="8.8515625" style="3" customWidth="1"/>
    <col min="7" max="7" width="12.28125" style="3" customWidth="1"/>
    <col min="8" max="8" width="10.57421875" style="5" hidden="1" customWidth="1"/>
    <col min="9" max="10" width="16.00390625" style="5" customWidth="1"/>
    <col min="11" max="11" width="12.28125" style="3" customWidth="1"/>
    <col min="12" max="12" width="12.57421875" style="5" customWidth="1"/>
    <col min="13" max="13" width="12.57421875" style="5" hidden="1" customWidth="1"/>
    <col min="14" max="14" width="12.57421875" style="3" customWidth="1"/>
    <col min="15" max="15" width="12.7109375" style="3" customWidth="1"/>
    <col min="16" max="16" width="12.28125" style="3" hidden="1" customWidth="1"/>
  </cols>
  <sheetData>
    <row r="1" spans="1:12" ht="12.75">
      <c r="A1" s="43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6" ht="12.75">
      <c r="A2" s="41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N2" s="2"/>
      <c r="P2" s="2"/>
    </row>
    <row r="3" spans="1:16" s="1" customFormat="1" ht="12.75">
      <c r="A3" s="50" t="s">
        <v>0</v>
      </c>
      <c r="B3" s="50" t="s">
        <v>1</v>
      </c>
      <c r="C3" s="49" t="s">
        <v>61</v>
      </c>
      <c r="D3" s="49" t="s">
        <v>62</v>
      </c>
      <c r="E3" s="49" t="s">
        <v>63</v>
      </c>
      <c r="F3" s="50" t="s">
        <v>64</v>
      </c>
      <c r="G3" s="50" t="s">
        <v>32</v>
      </c>
      <c r="H3" s="18"/>
      <c r="I3" s="47" t="s">
        <v>65</v>
      </c>
      <c r="J3" s="47" t="s">
        <v>66</v>
      </c>
      <c r="K3" s="49" t="s">
        <v>68</v>
      </c>
      <c r="L3" s="47" t="s">
        <v>67</v>
      </c>
      <c r="M3" s="4"/>
      <c r="N3" s="49" t="s">
        <v>100</v>
      </c>
      <c r="O3" s="47" t="s">
        <v>102</v>
      </c>
      <c r="P3" s="2"/>
    </row>
    <row r="4" spans="1:16" s="1" customFormat="1" ht="38.25" customHeight="1">
      <c r="A4" s="51"/>
      <c r="B4" s="51"/>
      <c r="C4" s="48"/>
      <c r="D4" s="48"/>
      <c r="E4" s="48"/>
      <c r="F4" s="48"/>
      <c r="G4" s="51"/>
      <c r="H4" s="20" t="s">
        <v>2</v>
      </c>
      <c r="I4" s="48"/>
      <c r="J4" s="48"/>
      <c r="K4" s="48"/>
      <c r="L4" s="48"/>
      <c r="M4" s="8"/>
      <c r="N4" s="48"/>
      <c r="O4" s="48"/>
      <c r="P4" s="2"/>
    </row>
    <row r="5" spans="1:16" s="10" customFormat="1" ht="12.75">
      <c r="A5" s="21" t="s">
        <v>8</v>
      </c>
      <c r="B5" s="22" t="s">
        <v>9</v>
      </c>
      <c r="C5" s="23">
        <v>0</v>
      </c>
      <c r="D5" s="23">
        <v>1000</v>
      </c>
      <c r="E5" s="23">
        <f>D5-C5</f>
        <v>1000</v>
      </c>
      <c r="F5" s="23">
        <v>2</v>
      </c>
      <c r="G5" s="23" t="s">
        <v>35</v>
      </c>
      <c r="H5" s="24"/>
      <c r="I5" s="24">
        <f>MIN(88+3*LOG(E5)-2,85)</f>
        <v>85</v>
      </c>
      <c r="J5" s="24">
        <f>I5+10*LOG(F5)</f>
        <v>88.01029995663981</v>
      </c>
      <c r="K5" s="40">
        <v>2430</v>
      </c>
      <c r="L5" s="24">
        <f>IF(J5-20*LOG(K5/3)&gt;0,J5-20*LOG(K5/3),0)</f>
        <v>29.84059957906681</v>
      </c>
      <c r="M5" s="12">
        <f>IF(L5&gt;0,10^(L5/10),0)</f>
        <v>963.962097292601</v>
      </c>
      <c r="N5" s="40">
        <v>2280</v>
      </c>
      <c r="O5" s="24">
        <f>IF(J5-20*LOG(N5/3)&gt;0,J5-20*LOG(N5/3),0)</f>
        <v>30.394028111023985</v>
      </c>
      <c r="P5" s="12">
        <f aca="true" t="shared" si="0" ref="P5:P38">IF(O5&gt;0,10^(O5/10),0)</f>
        <v>1094.9714889779718</v>
      </c>
    </row>
    <row r="6" spans="1:16" s="10" customFormat="1" ht="12.75">
      <c r="A6" s="22"/>
      <c r="B6" s="22" t="s">
        <v>10</v>
      </c>
      <c r="C6" s="23">
        <v>1000</v>
      </c>
      <c r="D6" s="23">
        <v>1750</v>
      </c>
      <c r="E6" s="23">
        <f aca="true" t="shared" si="1" ref="E6:E29">D6-C6</f>
        <v>750</v>
      </c>
      <c r="F6" s="23">
        <v>1</v>
      </c>
      <c r="G6" s="23" t="s">
        <v>35</v>
      </c>
      <c r="H6" s="24"/>
      <c r="I6" s="24">
        <f>MIN(88+3*LOG(E6)-2,85)</f>
        <v>85</v>
      </c>
      <c r="J6" s="24">
        <f aca="true" t="shared" si="2" ref="J6:J26">I6+10*LOG(F6)</f>
        <v>85</v>
      </c>
      <c r="K6" s="40">
        <v>2430</v>
      </c>
      <c r="L6" s="24">
        <f aca="true" t="shared" si="3" ref="L6:L38">IF(J6-20*LOG(K6/3)&gt;0,J6-20*LOG(K6/3),0)</f>
        <v>26.830299622427</v>
      </c>
      <c r="M6" s="12">
        <f aca="true" t="shared" si="4" ref="M6:M38">IF(L6&gt;0,10^(L6/10),0)</f>
        <v>481.98104864630045</v>
      </c>
      <c r="N6" s="40">
        <v>2280</v>
      </c>
      <c r="O6" s="24">
        <f aca="true" t="shared" si="5" ref="O6:O38">IF(J6-20*LOG(N6/3)&gt;0,J6-20*LOG(N6/3),0)</f>
        <v>27.383728154384173</v>
      </c>
      <c r="P6" s="12">
        <f t="shared" si="0"/>
        <v>547.4857444889855</v>
      </c>
    </row>
    <row r="7" spans="1:16" s="10" customFormat="1" ht="12.75">
      <c r="A7" s="22"/>
      <c r="B7" s="22" t="s">
        <v>11</v>
      </c>
      <c r="C7" s="23">
        <v>0</v>
      </c>
      <c r="D7" s="23">
        <v>250</v>
      </c>
      <c r="E7" s="23">
        <f t="shared" si="1"/>
        <v>250</v>
      </c>
      <c r="F7" s="23">
        <v>1</v>
      </c>
      <c r="G7" s="23" t="s">
        <v>35</v>
      </c>
      <c r="H7" s="24"/>
      <c r="I7" s="24">
        <f>MIN(88+3*LOG(E7)-2,85)</f>
        <v>85</v>
      </c>
      <c r="J7" s="24">
        <f t="shared" si="2"/>
        <v>85</v>
      </c>
      <c r="K7" s="40">
        <v>2430</v>
      </c>
      <c r="L7" s="24">
        <f t="shared" si="3"/>
        <v>26.830299622427</v>
      </c>
      <c r="M7" s="12">
        <f t="shared" si="4"/>
        <v>481.98104864630045</v>
      </c>
      <c r="N7" s="40">
        <v>2280</v>
      </c>
      <c r="O7" s="24">
        <f t="shared" si="5"/>
        <v>27.383728154384173</v>
      </c>
      <c r="P7" s="12">
        <f t="shared" si="0"/>
        <v>547.4857444889855</v>
      </c>
    </row>
    <row r="8" spans="1:16" s="10" customFormat="1" ht="12.75">
      <c r="A8" s="22"/>
      <c r="B8" s="22" t="s">
        <v>12</v>
      </c>
      <c r="C8" s="23">
        <v>250</v>
      </c>
      <c r="D8" s="23">
        <v>400</v>
      </c>
      <c r="E8" s="23">
        <f t="shared" si="1"/>
        <v>150</v>
      </c>
      <c r="F8" s="23">
        <v>2</v>
      </c>
      <c r="G8" s="23" t="s">
        <v>35</v>
      </c>
      <c r="H8" s="24"/>
      <c r="I8" s="24">
        <f>MIN(88+3*LOG(E8)-2,85)</f>
        <v>85</v>
      </c>
      <c r="J8" s="24">
        <f t="shared" si="2"/>
        <v>88.01029995663981</v>
      </c>
      <c r="K8" s="40">
        <v>2430</v>
      </c>
      <c r="L8" s="24">
        <f t="shared" si="3"/>
        <v>29.84059957906681</v>
      </c>
      <c r="M8" s="12">
        <f t="shared" si="4"/>
        <v>963.962097292601</v>
      </c>
      <c r="N8" s="40">
        <v>2280</v>
      </c>
      <c r="O8" s="24">
        <f t="shared" si="5"/>
        <v>30.394028111023985</v>
      </c>
      <c r="P8" s="12">
        <f t="shared" si="0"/>
        <v>1094.9714889779718</v>
      </c>
    </row>
    <row r="9" spans="1:16" s="10" customFormat="1" ht="12.75">
      <c r="A9" s="22"/>
      <c r="B9" s="22" t="s">
        <v>13</v>
      </c>
      <c r="C9" s="23">
        <v>60</v>
      </c>
      <c r="D9" s="23">
        <v>125</v>
      </c>
      <c r="E9" s="23">
        <f t="shared" si="1"/>
        <v>65</v>
      </c>
      <c r="F9" s="23">
        <v>1</v>
      </c>
      <c r="G9" s="23" t="s">
        <v>35</v>
      </c>
      <c r="H9" s="24"/>
      <c r="I9" s="24">
        <f aca="true" t="shared" si="6" ref="I9:I18">MIN(74+10*LOG(E9)-2,85)</f>
        <v>85</v>
      </c>
      <c r="J9" s="24">
        <f t="shared" si="2"/>
        <v>85</v>
      </c>
      <c r="K9" s="40">
        <v>2430</v>
      </c>
      <c r="L9" s="24">
        <f t="shared" si="3"/>
        <v>26.830299622427</v>
      </c>
      <c r="M9" s="12">
        <f t="shared" si="4"/>
        <v>481.98104864630045</v>
      </c>
      <c r="N9" s="40">
        <v>2280</v>
      </c>
      <c r="O9" s="24">
        <f t="shared" si="5"/>
        <v>27.383728154384173</v>
      </c>
      <c r="P9" s="12">
        <f t="shared" si="0"/>
        <v>547.4857444889855</v>
      </c>
    </row>
    <row r="10" spans="1:16" s="10" customFormat="1" ht="12.75">
      <c r="A10" s="22"/>
      <c r="B10" s="22" t="s">
        <v>14</v>
      </c>
      <c r="C10" s="23">
        <v>25</v>
      </c>
      <c r="D10" s="23">
        <v>40</v>
      </c>
      <c r="E10" s="23">
        <f t="shared" si="1"/>
        <v>15</v>
      </c>
      <c r="F10" s="23">
        <v>2</v>
      </c>
      <c r="G10" s="23" t="s">
        <v>35</v>
      </c>
      <c r="H10" s="24"/>
      <c r="I10" s="24">
        <f t="shared" si="6"/>
        <v>83.76091259055681</v>
      </c>
      <c r="J10" s="24">
        <f t="shared" si="2"/>
        <v>86.77121254719663</v>
      </c>
      <c r="K10" s="40">
        <v>2430</v>
      </c>
      <c r="L10" s="24">
        <f t="shared" si="3"/>
        <v>28.601512169623625</v>
      </c>
      <c r="M10" s="12">
        <f t="shared" si="4"/>
        <v>724.6882452954329</v>
      </c>
      <c r="N10" s="40">
        <v>2280</v>
      </c>
      <c r="O10" s="24">
        <f t="shared" si="5"/>
        <v>29.1549407015808</v>
      </c>
      <c r="P10" s="12">
        <f t="shared" si="0"/>
        <v>823.1785971924079</v>
      </c>
    </row>
    <row r="11" spans="1:16" s="10" customFormat="1" ht="12.75">
      <c r="A11" s="22"/>
      <c r="B11" s="22" t="s">
        <v>15</v>
      </c>
      <c r="C11" s="23">
        <v>75</v>
      </c>
      <c r="D11" s="23">
        <v>100</v>
      </c>
      <c r="E11" s="23">
        <f t="shared" si="1"/>
        <v>25</v>
      </c>
      <c r="F11" s="23">
        <v>2</v>
      </c>
      <c r="G11" s="23" t="s">
        <v>35</v>
      </c>
      <c r="H11" s="24"/>
      <c r="I11" s="24">
        <f t="shared" si="6"/>
        <v>85</v>
      </c>
      <c r="J11" s="24">
        <f t="shared" si="2"/>
        <v>88.01029995663981</v>
      </c>
      <c r="K11" s="40">
        <v>2430</v>
      </c>
      <c r="L11" s="24">
        <f t="shared" si="3"/>
        <v>29.84059957906681</v>
      </c>
      <c r="M11" s="12">
        <f t="shared" si="4"/>
        <v>963.962097292601</v>
      </c>
      <c r="N11" s="40">
        <v>2280</v>
      </c>
      <c r="O11" s="24">
        <f t="shared" si="5"/>
        <v>30.394028111023985</v>
      </c>
      <c r="P11" s="12">
        <f t="shared" si="0"/>
        <v>1094.9714889779718</v>
      </c>
    </row>
    <row r="12" spans="1:16" s="10" customFormat="1" ht="12.75">
      <c r="A12" s="22"/>
      <c r="B12" s="22" t="s">
        <v>16</v>
      </c>
      <c r="C12" s="23">
        <v>30</v>
      </c>
      <c r="D12" s="23">
        <v>40</v>
      </c>
      <c r="E12" s="23">
        <f t="shared" si="1"/>
        <v>10</v>
      </c>
      <c r="F12" s="23">
        <v>2</v>
      </c>
      <c r="G12" s="23" t="s">
        <v>35</v>
      </c>
      <c r="H12" s="24"/>
      <c r="I12" s="24">
        <f t="shared" si="6"/>
        <v>82</v>
      </c>
      <c r="J12" s="24">
        <f t="shared" si="2"/>
        <v>85.01029995663981</v>
      </c>
      <c r="K12" s="40">
        <v>2430</v>
      </c>
      <c r="L12" s="24">
        <f t="shared" si="3"/>
        <v>26.84059957906681</v>
      </c>
      <c r="M12" s="12">
        <f t="shared" si="4"/>
        <v>483.12549686362183</v>
      </c>
      <c r="N12" s="40">
        <v>2280</v>
      </c>
      <c r="O12" s="24">
        <f t="shared" si="5"/>
        <v>27.394028111023985</v>
      </c>
      <c r="P12" s="12">
        <f t="shared" si="0"/>
        <v>548.7857314616051</v>
      </c>
    </row>
    <row r="13" spans="1:16" s="10" customFormat="1" ht="12.75">
      <c r="A13" s="22"/>
      <c r="B13" s="22" t="s">
        <v>17</v>
      </c>
      <c r="C13" s="23">
        <v>0</v>
      </c>
      <c r="D13" s="23">
        <v>10</v>
      </c>
      <c r="E13" s="23">
        <f t="shared" si="1"/>
        <v>10</v>
      </c>
      <c r="F13" s="23">
        <v>2</v>
      </c>
      <c r="G13" s="23" t="s">
        <v>35</v>
      </c>
      <c r="H13" s="24"/>
      <c r="I13" s="24">
        <f t="shared" si="6"/>
        <v>82</v>
      </c>
      <c r="J13" s="24">
        <f t="shared" si="2"/>
        <v>85.01029995663981</v>
      </c>
      <c r="K13" s="40">
        <v>2430</v>
      </c>
      <c r="L13" s="24">
        <f t="shared" si="3"/>
        <v>26.84059957906681</v>
      </c>
      <c r="M13" s="12">
        <f t="shared" si="4"/>
        <v>483.12549686362183</v>
      </c>
      <c r="N13" s="40">
        <v>2280</v>
      </c>
      <c r="O13" s="24">
        <f t="shared" si="5"/>
        <v>27.394028111023985</v>
      </c>
      <c r="P13" s="12">
        <f t="shared" si="0"/>
        <v>548.7857314616051</v>
      </c>
    </row>
    <row r="14" spans="1:16" s="10" customFormat="1" ht="12.75">
      <c r="A14" s="22"/>
      <c r="B14" s="22" t="s">
        <v>18</v>
      </c>
      <c r="C14" s="23">
        <v>0</v>
      </c>
      <c r="D14" s="23">
        <v>50</v>
      </c>
      <c r="E14" s="23">
        <f t="shared" si="1"/>
        <v>50</v>
      </c>
      <c r="F14" s="23">
        <v>2</v>
      </c>
      <c r="G14" s="23" t="s">
        <v>35</v>
      </c>
      <c r="H14" s="24"/>
      <c r="I14" s="24">
        <f t="shared" si="6"/>
        <v>85</v>
      </c>
      <c r="J14" s="24">
        <f t="shared" si="2"/>
        <v>88.01029995663981</v>
      </c>
      <c r="K14" s="40">
        <v>2430</v>
      </c>
      <c r="L14" s="24">
        <f t="shared" si="3"/>
        <v>29.84059957906681</v>
      </c>
      <c r="M14" s="12">
        <f t="shared" si="4"/>
        <v>963.962097292601</v>
      </c>
      <c r="N14" s="40">
        <v>2280</v>
      </c>
      <c r="O14" s="24">
        <f t="shared" si="5"/>
        <v>30.394028111023985</v>
      </c>
      <c r="P14" s="12">
        <f t="shared" si="0"/>
        <v>1094.9714889779718</v>
      </c>
    </row>
    <row r="15" spans="1:16" s="10" customFormat="1" ht="12.75">
      <c r="A15" s="22"/>
      <c r="B15" s="22" t="s">
        <v>29</v>
      </c>
      <c r="C15" s="23">
        <v>0</v>
      </c>
      <c r="D15" s="23">
        <v>5</v>
      </c>
      <c r="E15" s="23">
        <f t="shared" si="1"/>
        <v>5</v>
      </c>
      <c r="F15" s="23">
        <v>2</v>
      </c>
      <c r="G15" s="23" t="s">
        <v>35</v>
      </c>
      <c r="H15" s="24"/>
      <c r="I15" s="24">
        <f t="shared" si="6"/>
        <v>78.98970004336019</v>
      </c>
      <c r="J15" s="24">
        <f t="shared" si="2"/>
        <v>82</v>
      </c>
      <c r="K15" s="40">
        <v>2430</v>
      </c>
      <c r="L15" s="24">
        <f t="shared" si="3"/>
        <v>23.830299622427</v>
      </c>
      <c r="M15" s="12">
        <f t="shared" si="4"/>
        <v>241.56274843181092</v>
      </c>
      <c r="N15" s="40">
        <v>2280</v>
      </c>
      <c r="O15" s="24">
        <f t="shared" si="5"/>
        <v>24.383728154384173</v>
      </c>
      <c r="P15" s="12">
        <f t="shared" si="0"/>
        <v>274.39286573080255</v>
      </c>
    </row>
    <row r="16" spans="1:16" s="10" customFormat="1" ht="12.75">
      <c r="A16" s="22"/>
      <c r="B16" s="22" t="s">
        <v>19</v>
      </c>
      <c r="C16" s="23">
        <v>0</v>
      </c>
      <c r="D16" s="23">
        <v>1</v>
      </c>
      <c r="E16" s="23">
        <f t="shared" si="1"/>
        <v>1</v>
      </c>
      <c r="F16" s="23">
        <v>2</v>
      </c>
      <c r="G16" s="23" t="s">
        <v>35</v>
      </c>
      <c r="H16" s="24"/>
      <c r="I16" s="24">
        <f t="shared" si="6"/>
        <v>72</v>
      </c>
      <c r="J16" s="24">
        <f t="shared" si="2"/>
        <v>75.01029995663981</v>
      </c>
      <c r="K16" s="40">
        <v>2430</v>
      </c>
      <c r="L16" s="24">
        <f t="shared" si="3"/>
        <v>16.84059957906681</v>
      </c>
      <c r="M16" s="12">
        <f t="shared" si="4"/>
        <v>48.312549686362196</v>
      </c>
      <c r="N16" s="40">
        <v>2280</v>
      </c>
      <c r="O16" s="24">
        <f t="shared" si="5"/>
        <v>17.394028111023985</v>
      </c>
      <c r="P16" s="12">
        <f t="shared" si="0"/>
        <v>54.87857314616045</v>
      </c>
    </row>
    <row r="17" spans="1:16" s="10" customFormat="1" ht="12.75">
      <c r="A17" s="22"/>
      <c r="B17" s="22" t="s">
        <v>96</v>
      </c>
      <c r="C17" s="23">
        <v>0</v>
      </c>
      <c r="D17" s="23">
        <v>25</v>
      </c>
      <c r="E17" s="23">
        <f t="shared" si="1"/>
        <v>25</v>
      </c>
      <c r="F17" s="23">
        <v>2</v>
      </c>
      <c r="G17" s="23" t="s">
        <v>35</v>
      </c>
      <c r="H17" s="24"/>
      <c r="I17" s="24">
        <f t="shared" si="6"/>
        <v>85</v>
      </c>
      <c r="J17" s="24">
        <f t="shared" si="2"/>
        <v>88.01029995663981</v>
      </c>
      <c r="K17" s="40">
        <v>2430</v>
      </c>
      <c r="L17" s="24">
        <f t="shared" si="3"/>
        <v>29.84059957906681</v>
      </c>
      <c r="M17" s="12">
        <f t="shared" si="4"/>
        <v>963.962097292601</v>
      </c>
      <c r="N17" s="40">
        <v>2280</v>
      </c>
      <c r="O17" s="24">
        <f t="shared" si="5"/>
        <v>30.394028111023985</v>
      </c>
      <c r="P17" s="12">
        <f t="shared" si="0"/>
        <v>1094.9714889779718</v>
      </c>
    </row>
    <row r="18" spans="1:16" s="10" customFormat="1" ht="12.75">
      <c r="A18" s="22"/>
      <c r="B18" s="22" t="s">
        <v>20</v>
      </c>
      <c r="C18" s="23">
        <v>0</v>
      </c>
      <c r="D18" s="23">
        <v>5</v>
      </c>
      <c r="E18" s="23">
        <f t="shared" si="1"/>
        <v>5</v>
      </c>
      <c r="F18" s="23">
        <v>2</v>
      </c>
      <c r="G18" s="23" t="s">
        <v>35</v>
      </c>
      <c r="H18" s="24"/>
      <c r="I18" s="24">
        <f t="shared" si="6"/>
        <v>78.98970004336019</v>
      </c>
      <c r="J18" s="24">
        <f t="shared" si="2"/>
        <v>82</v>
      </c>
      <c r="K18" s="40">
        <v>2430</v>
      </c>
      <c r="L18" s="24">
        <f t="shared" si="3"/>
        <v>23.830299622427</v>
      </c>
      <c r="M18" s="12">
        <f t="shared" si="4"/>
        <v>241.56274843181092</v>
      </c>
      <c r="N18" s="40">
        <v>2280</v>
      </c>
      <c r="O18" s="24">
        <f t="shared" si="5"/>
        <v>24.383728154384173</v>
      </c>
      <c r="P18" s="12">
        <f t="shared" si="0"/>
        <v>274.39286573080255</v>
      </c>
    </row>
    <row r="19" spans="1:16" s="10" customFormat="1" ht="12.75">
      <c r="A19" s="22"/>
      <c r="B19" s="22" t="s">
        <v>27</v>
      </c>
      <c r="C19" s="23">
        <v>75</v>
      </c>
      <c r="D19" s="23">
        <v>150</v>
      </c>
      <c r="E19" s="23">
        <f t="shared" si="1"/>
        <v>75</v>
      </c>
      <c r="F19" s="23">
        <v>6</v>
      </c>
      <c r="G19" s="23" t="s">
        <v>35</v>
      </c>
      <c r="H19" s="24"/>
      <c r="I19" s="24">
        <f>MIN(95+10*LOG(E19)-9-7,85)</f>
        <v>85</v>
      </c>
      <c r="J19" s="24">
        <f t="shared" si="2"/>
        <v>92.78151250383644</v>
      </c>
      <c r="K19" s="40">
        <v>2430</v>
      </c>
      <c r="L19" s="24">
        <f t="shared" si="3"/>
        <v>34.61181212626344</v>
      </c>
      <c r="M19" s="12">
        <f t="shared" si="4"/>
        <v>2891.8862918778063</v>
      </c>
      <c r="N19" s="40">
        <v>2280</v>
      </c>
      <c r="O19" s="24">
        <f t="shared" si="5"/>
        <v>35.16524065822061</v>
      </c>
      <c r="P19" s="12">
        <f t="shared" si="0"/>
        <v>3284.9144669339166</v>
      </c>
    </row>
    <row r="20" spans="1:16" s="10" customFormat="1" ht="12.75">
      <c r="A20" s="22"/>
      <c r="B20" s="22" t="s">
        <v>28</v>
      </c>
      <c r="C20" s="23">
        <v>0</v>
      </c>
      <c r="D20" s="23">
        <v>15</v>
      </c>
      <c r="E20" s="23">
        <f t="shared" si="1"/>
        <v>15</v>
      </c>
      <c r="F20" s="23">
        <v>17</v>
      </c>
      <c r="G20" s="23" t="s">
        <v>36</v>
      </c>
      <c r="H20" s="24"/>
      <c r="I20" s="24">
        <v>85</v>
      </c>
      <c r="J20" s="24">
        <f t="shared" si="2"/>
        <v>97.30448921378274</v>
      </c>
      <c r="K20" s="40">
        <v>2430</v>
      </c>
      <c r="L20" s="24">
        <f t="shared" si="3"/>
        <v>39.134788836209744</v>
      </c>
      <c r="M20" s="12">
        <f t="shared" si="4"/>
        <v>8193.677826987116</v>
      </c>
      <c r="N20" s="40">
        <v>2280</v>
      </c>
      <c r="O20" s="24">
        <f t="shared" si="5"/>
        <v>39.68821736816692</v>
      </c>
      <c r="P20" s="12">
        <f t="shared" si="0"/>
        <v>9307.257656312777</v>
      </c>
    </row>
    <row r="21" spans="1:16" s="10" customFormat="1" ht="12.75">
      <c r="A21" s="22"/>
      <c r="B21" s="22" t="s">
        <v>21</v>
      </c>
      <c r="C21" s="23">
        <v>10000</v>
      </c>
      <c r="D21" s="23">
        <v>12000</v>
      </c>
      <c r="E21" s="23">
        <f t="shared" si="1"/>
        <v>2000</v>
      </c>
      <c r="F21" s="23">
        <v>1</v>
      </c>
      <c r="G21" s="23" t="s">
        <v>37</v>
      </c>
      <c r="H21" s="24"/>
      <c r="I21" s="24">
        <v>85</v>
      </c>
      <c r="J21" s="24">
        <f t="shared" si="2"/>
        <v>85</v>
      </c>
      <c r="K21" s="40">
        <v>2430</v>
      </c>
      <c r="L21" s="24">
        <f t="shared" si="3"/>
        <v>26.830299622427</v>
      </c>
      <c r="M21" s="12">
        <f t="shared" si="4"/>
        <v>481.98104864630045</v>
      </c>
      <c r="N21" s="40">
        <v>2280</v>
      </c>
      <c r="O21" s="24">
        <f t="shared" si="5"/>
        <v>27.383728154384173</v>
      </c>
      <c r="P21" s="12">
        <f t="shared" si="0"/>
        <v>547.4857444889855</v>
      </c>
    </row>
    <row r="22" spans="1:16" s="10" customFormat="1" ht="12.75">
      <c r="A22" s="22"/>
      <c r="B22" s="22" t="s">
        <v>22</v>
      </c>
      <c r="C22" s="23">
        <v>0</v>
      </c>
      <c r="D22" s="23">
        <v>25</v>
      </c>
      <c r="E22" s="23">
        <f t="shared" si="1"/>
        <v>25</v>
      </c>
      <c r="F22" s="23">
        <v>1</v>
      </c>
      <c r="G22" s="23" t="s">
        <v>37</v>
      </c>
      <c r="H22" s="24"/>
      <c r="I22" s="24">
        <f>MIN(74+10*LOG(E22)-2,85)</f>
        <v>85</v>
      </c>
      <c r="J22" s="24">
        <f t="shared" si="2"/>
        <v>85</v>
      </c>
      <c r="K22" s="40">
        <v>2430</v>
      </c>
      <c r="L22" s="24">
        <f t="shared" si="3"/>
        <v>26.830299622427</v>
      </c>
      <c r="M22" s="12">
        <f t="shared" si="4"/>
        <v>481.98104864630045</v>
      </c>
      <c r="N22" s="40">
        <v>2280</v>
      </c>
      <c r="O22" s="24">
        <f t="shared" si="5"/>
        <v>27.383728154384173</v>
      </c>
      <c r="P22" s="12">
        <f t="shared" si="0"/>
        <v>547.4857444889855</v>
      </c>
    </row>
    <row r="23" spans="1:16" s="10" customFormat="1" ht="12.75">
      <c r="A23" s="22"/>
      <c r="B23" s="22" t="s">
        <v>23</v>
      </c>
      <c r="C23" s="23">
        <v>0</v>
      </c>
      <c r="D23" s="23">
        <v>400</v>
      </c>
      <c r="E23" s="23">
        <f t="shared" si="1"/>
        <v>400</v>
      </c>
      <c r="F23" s="23">
        <v>1</v>
      </c>
      <c r="G23" s="23" t="s">
        <v>37</v>
      </c>
      <c r="H23" s="24"/>
      <c r="I23" s="24">
        <v>85</v>
      </c>
      <c r="J23" s="24">
        <f t="shared" si="2"/>
        <v>85</v>
      </c>
      <c r="K23" s="40">
        <v>2430</v>
      </c>
      <c r="L23" s="24">
        <f t="shared" si="3"/>
        <v>26.830299622427</v>
      </c>
      <c r="M23" s="12">
        <f t="shared" si="4"/>
        <v>481.98104864630045</v>
      </c>
      <c r="N23" s="40">
        <v>2280</v>
      </c>
      <c r="O23" s="24">
        <f t="shared" si="5"/>
        <v>27.383728154384173</v>
      </c>
      <c r="P23" s="12">
        <f t="shared" si="0"/>
        <v>547.4857444889855</v>
      </c>
    </row>
    <row r="24" spans="1:16" s="10" customFormat="1" ht="12.75">
      <c r="A24" s="22"/>
      <c r="B24" s="22" t="s">
        <v>24</v>
      </c>
      <c r="C24" s="23">
        <v>0</v>
      </c>
      <c r="D24" s="23">
        <v>400</v>
      </c>
      <c r="E24" s="23">
        <f t="shared" si="1"/>
        <v>400</v>
      </c>
      <c r="F24" s="23">
        <v>1</v>
      </c>
      <c r="G24" s="23" t="s">
        <v>37</v>
      </c>
      <c r="H24" s="24"/>
      <c r="I24" s="24">
        <v>85</v>
      </c>
      <c r="J24" s="24">
        <f t="shared" si="2"/>
        <v>85</v>
      </c>
      <c r="K24" s="40">
        <v>2430</v>
      </c>
      <c r="L24" s="24">
        <f t="shared" si="3"/>
        <v>26.830299622427</v>
      </c>
      <c r="M24" s="12">
        <f t="shared" si="4"/>
        <v>481.98104864630045</v>
      </c>
      <c r="N24" s="40">
        <v>2280</v>
      </c>
      <c r="O24" s="24">
        <f t="shared" si="5"/>
        <v>27.383728154384173</v>
      </c>
      <c r="P24" s="12">
        <f t="shared" si="0"/>
        <v>547.4857444889855</v>
      </c>
    </row>
    <row r="25" spans="1:16" s="10" customFormat="1" ht="12.75">
      <c r="A25" s="22"/>
      <c r="B25" s="22" t="s">
        <v>25</v>
      </c>
      <c r="C25" s="23">
        <v>0</v>
      </c>
      <c r="D25" s="23">
        <v>20</v>
      </c>
      <c r="E25" s="23">
        <f t="shared" si="1"/>
        <v>20</v>
      </c>
      <c r="F25" s="23">
        <v>1</v>
      </c>
      <c r="G25" s="23" t="s">
        <v>37</v>
      </c>
      <c r="H25" s="24"/>
      <c r="I25" s="24">
        <f>MIN(74+10*LOG(E25)-2,85)</f>
        <v>85</v>
      </c>
      <c r="J25" s="24">
        <f t="shared" si="2"/>
        <v>85</v>
      </c>
      <c r="K25" s="40">
        <v>2430</v>
      </c>
      <c r="L25" s="24">
        <f t="shared" si="3"/>
        <v>26.830299622427</v>
      </c>
      <c r="M25" s="12">
        <f t="shared" si="4"/>
        <v>481.98104864630045</v>
      </c>
      <c r="N25" s="40">
        <v>2280</v>
      </c>
      <c r="O25" s="24">
        <f t="shared" si="5"/>
        <v>27.383728154384173</v>
      </c>
      <c r="P25" s="12">
        <f t="shared" si="0"/>
        <v>547.4857444889855</v>
      </c>
    </row>
    <row r="26" spans="1:16" s="10" customFormat="1" ht="12.75">
      <c r="A26" s="22"/>
      <c r="B26" s="22" t="s">
        <v>26</v>
      </c>
      <c r="C26" s="23">
        <v>0</v>
      </c>
      <c r="D26" s="23">
        <v>20</v>
      </c>
      <c r="E26" s="23">
        <f t="shared" si="1"/>
        <v>20</v>
      </c>
      <c r="F26" s="23">
        <v>1</v>
      </c>
      <c r="G26" s="23" t="s">
        <v>37</v>
      </c>
      <c r="H26" s="24"/>
      <c r="I26" s="24">
        <f>MIN(74+10*LOG(E26)-2,85)</f>
        <v>85</v>
      </c>
      <c r="J26" s="24">
        <f t="shared" si="2"/>
        <v>85</v>
      </c>
      <c r="K26" s="40">
        <v>2430</v>
      </c>
      <c r="L26" s="24">
        <f t="shared" si="3"/>
        <v>26.830299622427</v>
      </c>
      <c r="M26" s="12">
        <f t="shared" si="4"/>
        <v>481.98104864630045</v>
      </c>
      <c r="N26" s="40">
        <v>2280</v>
      </c>
      <c r="O26" s="24">
        <f t="shared" si="5"/>
        <v>27.383728154384173</v>
      </c>
      <c r="P26" s="12">
        <f t="shared" si="0"/>
        <v>547.4857444889855</v>
      </c>
    </row>
    <row r="27" spans="1:16" s="10" customFormat="1" ht="12.75">
      <c r="A27" s="21" t="s">
        <v>58</v>
      </c>
      <c r="B27" s="22" t="s">
        <v>39</v>
      </c>
      <c r="C27" s="23"/>
      <c r="D27" s="23"/>
      <c r="E27" s="23"/>
      <c r="F27" s="23">
        <v>1</v>
      </c>
      <c r="G27" s="23"/>
      <c r="H27" s="24"/>
      <c r="I27" s="24">
        <v>85</v>
      </c>
      <c r="J27" s="24">
        <f>I27+10*LOG(F27)</f>
        <v>85</v>
      </c>
      <c r="K27" s="40">
        <v>4940</v>
      </c>
      <c r="L27" s="24">
        <f t="shared" si="3"/>
        <v>20.66788611592031</v>
      </c>
      <c r="M27" s="12">
        <f t="shared" si="4"/>
        <v>116.62418225800882</v>
      </c>
      <c r="N27" s="40">
        <v>4810</v>
      </c>
      <c r="O27" s="24">
        <f t="shared" si="5"/>
        <v>20.899523566916614</v>
      </c>
      <c r="P27" s="12">
        <f t="shared" si="0"/>
        <v>123.01338143211449</v>
      </c>
    </row>
    <row r="28" spans="1:16" s="10" customFormat="1" ht="12.75">
      <c r="A28" s="22"/>
      <c r="B28" s="22" t="s">
        <v>33</v>
      </c>
      <c r="C28" s="23">
        <v>1250</v>
      </c>
      <c r="D28" s="23">
        <v>1750</v>
      </c>
      <c r="E28" s="23">
        <f t="shared" si="1"/>
        <v>500</v>
      </c>
      <c r="F28" s="23">
        <v>3</v>
      </c>
      <c r="G28" s="23" t="s">
        <v>38</v>
      </c>
      <c r="H28" s="24"/>
      <c r="I28" s="24">
        <f>MIN(88+3*LOG(E28)-2,85)</f>
        <v>85</v>
      </c>
      <c r="J28" s="24">
        <f>I28+10*LOG(F28)</f>
        <v>89.77121254719663</v>
      </c>
      <c r="K28" s="40">
        <v>4940</v>
      </c>
      <c r="L28" s="24">
        <f t="shared" si="3"/>
        <v>25.439098663116937</v>
      </c>
      <c r="M28" s="12">
        <f t="shared" si="4"/>
        <v>349.87254677402655</v>
      </c>
      <c r="N28" s="40">
        <v>4810</v>
      </c>
      <c r="O28" s="24">
        <f t="shared" si="5"/>
        <v>25.67073611411324</v>
      </c>
      <c r="P28" s="12">
        <f t="shared" si="0"/>
        <v>369.04014429634356</v>
      </c>
    </row>
    <row r="29" spans="1:16" s="10" customFormat="1" ht="12.75">
      <c r="A29" s="22"/>
      <c r="B29" s="22" t="s">
        <v>34</v>
      </c>
      <c r="C29" s="23">
        <v>100</v>
      </c>
      <c r="D29" s="23">
        <v>150</v>
      </c>
      <c r="E29" s="23">
        <f t="shared" si="1"/>
        <v>50</v>
      </c>
      <c r="F29" s="23">
        <v>1</v>
      </c>
      <c r="G29" s="23" t="s">
        <v>38</v>
      </c>
      <c r="H29" s="24"/>
      <c r="I29" s="24">
        <f>MIN(74+10*LOG(E29)-2,85)</f>
        <v>85</v>
      </c>
      <c r="J29" s="24">
        <f>I29+10*LOG(F29)</f>
        <v>85</v>
      </c>
      <c r="K29" s="40">
        <v>4940</v>
      </c>
      <c r="L29" s="24">
        <f t="shared" si="3"/>
        <v>20.66788611592031</v>
      </c>
      <c r="M29" s="12">
        <f t="shared" si="4"/>
        <v>116.62418225800882</v>
      </c>
      <c r="N29" s="40">
        <v>4810</v>
      </c>
      <c r="O29" s="24">
        <f t="shared" si="5"/>
        <v>20.899523566916614</v>
      </c>
      <c r="P29" s="12">
        <f t="shared" si="0"/>
        <v>123.01338143211449</v>
      </c>
    </row>
    <row r="30" spans="1:16" s="10" customFormat="1" ht="12.75">
      <c r="A30" s="21" t="s">
        <v>60</v>
      </c>
      <c r="B30" s="22" t="s">
        <v>46</v>
      </c>
      <c r="C30" s="23">
        <v>0</v>
      </c>
      <c r="D30" s="23">
        <v>250</v>
      </c>
      <c r="E30" s="23">
        <f aca="true" t="shared" si="7" ref="E30:E38">D30-C30</f>
        <v>250</v>
      </c>
      <c r="F30" s="23">
        <v>1</v>
      </c>
      <c r="G30" s="23" t="s">
        <v>56</v>
      </c>
      <c r="H30" s="24"/>
      <c r="I30" s="24">
        <v>85</v>
      </c>
      <c r="J30" s="24">
        <f aca="true" t="shared" si="8" ref="J30:J38">I30+10*LOG(F30)</f>
        <v>85</v>
      </c>
      <c r="K30" s="40">
        <v>4590</v>
      </c>
      <c r="L30" s="24">
        <f t="shared" si="3"/>
        <v>21.30617138364802</v>
      </c>
      <c r="M30" s="12">
        <f t="shared" si="4"/>
        <v>135.08811398045114</v>
      </c>
      <c r="N30" s="40">
        <v>4480</v>
      </c>
      <c r="O30" s="24">
        <f t="shared" si="5"/>
        <v>21.51686481443037</v>
      </c>
      <c r="P30" s="12">
        <f t="shared" si="0"/>
        <v>141.80334692639633</v>
      </c>
    </row>
    <row r="31" spans="1:16" s="10" customFormat="1" ht="12.75">
      <c r="A31" s="22"/>
      <c r="B31" s="22" t="s">
        <v>47</v>
      </c>
      <c r="C31" s="23">
        <v>0</v>
      </c>
      <c r="D31" s="23">
        <v>30</v>
      </c>
      <c r="E31" s="23">
        <f t="shared" si="7"/>
        <v>30</v>
      </c>
      <c r="F31" s="23">
        <v>1</v>
      </c>
      <c r="G31" s="23" t="s">
        <v>56</v>
      </c>
      <c r="H31" s="24"/>
      <c r="I31" s="24">
        <v>80</v>
      </c>
      <c r="J31" s="24">
        <f t="shared" si="8"/>
        <v>80</v>
      </c>
      <c r="K31" s="40">
        <v>4590</v>
      </c>
      <c r="L31" s="24">
        <f t="shared" si="3"/>
        <v>16.30617138364802</v>
      </c>
      <c r="M31" s="12">
        <f t="shared" si="4"/>
        <v>42.71861249946599</v>
      </c>
      <c r="N31" s="40">
        <v>4480</v>
      </c>
      <c r="O31" s="24">
        <f t="shared" si="5"/>
        <v>16.51686481443037</v>
      </c>
      <c r="P31" s="12">
        <f t="shared" si="0"/>
        <v>44.84215561224492</v>
      </c>
    </row>
    <row r="32" spans="1:16" s="10" customFormat="1" ht="12.75">
      <c r="A32" s="22"/>
      <c r="B32" s="22" t="s">
        <v>48</v>
      </c>
      <c r="C32" s="23">
        <v>0</v>
      </c>
      <c r="D32" s="23">
        <v>7.5</v>
      </c>
      <c r="E32" s="23">
        <f t="shared" si="7"/>
        <v>7.5</v>
      </c>
      <c r="F32" s="23">
        <v>1</v>
      </c>
      <c r="G32" s="23" t="s">
        <v>57</v>
      </c>
      <c r="H32" s="24"/>
      <c r="I32" s="24">
        <v>50</v>
      </c>
      <c r="J32" s="24">
        <f t="shared" si="8"/>
        <v>50</v>
      </c>
      <c r="K32" s="40">
        <v>4590</v>
      </c>
      <c r="L32" s="24">
        <f t="shared" si="3"/>
        <v>0</v>
      </c>
      <c r="M32" s="12">
        <f t="shared" si="4"/>
        <v>0</v>
      </c>
      <c r="N32" s="40">
        <v>4480</v>
      </c>
      <c r="O32" s="24">
        <f t="shared" si="5"/>
        <v>0</v>
      </c>
      <c r="P32" s="12">
        <f t="shared" si="0"/>
        <v>0</v>
      </c>
    </row>
    <row r="33" spans="1:16" s="10" customFormat="1" ht="12.75">
      <c r="A33" s="22"/>
      <c r="B33" s="22" t="s">
        <v>49</v>
      </c>
      <c r="C33" s="23">
        <v>0</v>
      </c>
      <c r="D33" s="23">
        <v>7.5</v>
      </c>
      <c r="E33" s="23">
        <f t="shared" si="7"/>
        <v>7.5</v>
      </c>
      <c r="F33" s="23">
        <v>1</v>
      </c>
      <c r="G33" s="23" t="s">
        <v>57</v>
      </c>
      <c r="H33" s="24"/>
      <c r="I33" s="24">
        <v>25</v>
      </c>
      <c r="J33" s="24">
        <f t="shared" si="8"/>
        <v>25</v>
      </c>
      <c r="K33" s="40">
        <v>4590</v>
      </c>
      <c r="L33" s="24">
        <f t="shared" si="3"/>
        <v>0</v>
      </c>
      <c r="M33" s="12">
        <f t="shared" si="4"/>
        <v>0</v>
      </c>
      <c r="N33" s="40">
        <v>4480</v>
      </c>
      <c r="O33" s="24">
        <f t="shared" si="5"/>
        <v>0</v>
      </c>
      <c r="P33" s="12">
        <f t="shared" si="0"/>
        <v>0</v>
      </c>
    </row>
    <row r="34" spans="1:16" s="10" customFormat="1" ht="12.75">
      <c r="A34" s="22"/>
      <c r="B34" s="22" t="s">
        <v>50</v>
      </c>
      <c r="C34" s="23" t="s">
        <v>40</v>
      </c>
      <c r="D34" s="23" t="s">
        <v>55</v>
      </c>
      <c r="E34" s="23" t="s">
        <v>40</v>
      </c>
      <c r="F34" s="23">
        <v>1</v>
      </c>
      <c r="G34" s="23" t="s">
        <v>56</v>
      </c>
      <c r="H34" s="24"/>
      <c r="I34" s="24">
        <v>85</v>
      </c>
      <c r="J34" s="24">
        <f t="shared" si="8"/>
        <v>85</v>
      </c>
      <c r="K34" s="40">
        <v>4590</v>
      </c>
      <c r="L34" s="24">
        <f t="shared" si="3"/>
        <v>21.30617138364802</v>
      </c>
      <c r="M34" s="12">
        <f t="shared" si="4"/>
        <v>135.08811398045114</v>
      </c>
      <c r="N34" s="40">
        <v>4480</v>
      </c>
      <c r="O34" s="24">
        <f t="shared" si="5"/>
        <v>21.51686481443037</v>
      </c>
      <c r="P34" s="12">
        <f t="shared" si="0"/>
        <v>141.80334692639633</v>
      </c>
    </row>
    <row r="35" spans="1:16" s="10" customFormat="1" ht="12.75">
      <c r="A35" s="22"/>
      <c r="B35" s="22" t="s">
        <v>51</v>
      </c>
      <c r="C35" s="23" t="s">
        <v>40</v>
      </c>
      <c r="D35" s="23" t="s">
        <v>55</v>
      </c>
      <c r="E35" s="23" t="s">
        <v>40</v>
      </c>
      <c r="F35" s="23">
        <v>1</v>
      </c>
      <c r="G35" s="23" t="s">
        <v>56</v>
      </c>
      <c r="H35" s="24"/>
      <c r="I35" s="24">
        <v>85</v>
      </c>
      <c r="J35" s="24">
        <f t="shared" si="8"/>
        <v>85</v>
      </c>
      <c r="K35" s="40">
        <v>4590</v>
      </c>
      <c r="L35" s="24">
        <f t="shared" si="3"/>
        <v>21.30617138364802</v>
      </c>
      <c r="M35" s="12">
        <f t="shared" si="4"/>
        <v>135.08811398045114</v>
      </c>
      <c r="N35" s="40">
        <v>4480</v>
      </c>
      <c r="O35" s="24">
        <f t="shared" si="5"/>
        <v>21.51686481443037</v>
      </c>
      <c r="P35" s="12">
        <f t="shared" si="0"/>
        <v>141.80334692639633</v>
      </c>
    </row>
    <row r="36" spans="1:16" s="10" customFormat="1" ht="12.75">
      <c r="A36" s="22"/>
      <c r="B36" s="22" t="s">
        <v>52</v>
      </c>
      <c r="C36" s="23">
        <v>0</v>
      </c>
      <c r="D36" s="25">
        <v>0.3</v>
      </c>
      <c r="E36" s="23">
        <f t="shared" si="7"/>
        <v>0.3</v>
      </c>
      <c r="F36" s="23">
        <v>1</v>
      </c>
      <c r="G36" s="23" t="s">
        <v>57</v>
      </c>
      <c r="H36" s="24"/>
      <c r="I36" s="24">
        <v>25</v>
      </c>
      <c r="J36" s="24">
        <f t="shared" si="8"/>
        <v>25</v>
      </c>
      <c r="K36" s="40">
        <v>4590</v>
      </c>
      <c r="L36" s="24">
        <f t="shared" si="3"/>
        <v>0</v>
      </c>
      <c r="M36" s="12">
        <f t="shared" si="4"/>
        <v>0</v>
      </c>
      <c r="N36" s="40">
        <v>4480</v>
      </c>
      <c r="O36" s="24">
        <f t="shared" si="5"/>
        <v>0</v>
      </c>
      <c r="P36" s="12">
        <f t="shared" si="0"/>
        <v>0</v>
      </c>
    </row>
    <row r="37" spans="1:16" s="10" customFormat="1" ht="12.75">
      <c r="A37" s="22"/>
      <c r="B37" s="22" t="s">
        <v>53</v>
      </c>
      <c r="C37" s="23">
        <v>0</v>
      </c>
      <c r="D37" s="25">
        <v>0.3</v>
      </c>
      <c r="E37" s="23">
        <f t="shared" si="7"/>
        <v>0.3</v>
      </c>
      <c r="F37" s="23">
        <v>1</v>
      </c>
      <c r="G37" s="23" t="s">
        <v>57</v>
      </c>
      <c r="H37" s="24"/>
      <c r="I37" s="24">
        <v>25</v>
      </c>
      <c r="J37" s="24">
        <f t="shared" si="8"/>
        <v>25</v>
      </c>
      <c r="K37" s="40">
        <v>4590</v>
      </c>
      <c r="L37" s="24">
        <f t="shared" si="3"/>
        <v>0</v>
      </c>
      <c r="M37" s="12">
        <f t="shared" si="4"/>
        <v>0</v>
      </c>
      <c r="N37" s="40">
        <v>4480</v>
      </c>
      <c r="O37" s="24">
        <f t="shared" si="5"/>
        <v>0</v>
      </c>
      <c r="P37" s="12">
        <f t="shared" si="0"/>
        <v>0</v>
      </c>
    </row>
    <row r="38" spans="1:16" s="10" customFormat="1" ht="12.75">
      <c r="A38" s="22"/>
      <c r="B38" s="22" t="s">
        <v>54</v>
      </c>
      <c r="C38" s="23">
        <v>0</v>
      </c>
      <c r="D38" s="23">
        <v>5</v>
      </c>
      <c r="E38" s="23">
        <f t="shared" si="7"/>
        <v>5</v>
      </c>
      <c r="F38" s="23">
        <v>1</v>
      </c>
      <c r="G38" s="23" t="s">
        <v>57</v>
      </c>
      <c r="H38" s="24"/>
      <c r="I38" s="24">
        <v>50</v>
      </c>
      <c r="J38" s="24">
        <f t="shared" si="8"/>
        <v>50</v>
      </c>
      <c r="K38" s="40">
        <v>4590</v>
      </c>
      <c r="L38" s="24">
        <f t="shared" si="3"/>
        <v>0</v>
      </c>
      <c r="M38" s="12">
        <f t="shared" si="4"/>
        <v>0</v>
      </c>
      <c r="N38" s="40">
        <v>4480</v>
      </c>
      <c r="O38" s="24">
        <f t="shared" si="5"/>
        <v>0</v>
      </c>
      <c r="P38" s="12">
        <f t="shared" si="0"/>
        <v>0</v>
      </c>
    </row>
    <row r="39" spans="1:16" ht="12.75">
      <c r="A39" s="44" t="s">
        <v>7</v>
      </c>
      <c r="B39" s="45"/>
      <c r="C39" s="45"/>
      <c r="D39" s="45"/>
      <c r="E39" s="45"/>
      <c r="F39" s="45"/>
      <c r="G39" s="45"/>
      <c r="H39" s="45"/>
      <c r="I39" s="45"/>
      <c r="J39" s="45"/>
      <c r="K39" s="46"/>
      <c r="L39" s="29">
        <f>10*LOG(SUM(M5:M38))</f>
        <v>43.710065983014715</v>
      </c>
      <c r="M39" s="4"/>
      <c r="N39" s="16"/>
      <c r="O39" s="29">
        <f>10*LOG(SUM(P5:P38))</f>
        <v>44.24949138654902</v>
      </c>
      <c r="P39" s="9"/>
    </row>
    <row r="40" ht="12.75">
      <c r="A40" s="27" t="s">
        <v>41</v>
      </c>
    </row>
    <row r="41" ht="12.75">
      <c r="A41" s="10" t="s">
        <v>6</v>
      </c>
    </row>
    <row r="42" ht="12.75">
      <c r="A42" s="10" t="s">
        <v>98</v>
      </c>
    </row>
    <row r="43" ht="12.75">
      <c r="A43" s="10" t="s">
        <v>59</v>
      </c>
    </row>
    <row r="44" spans="12:13" ht="12.75">
      <c r="L44" s="3"/>
      <c r="M44" s="3"/>
    </row>
    <row r="45" spans="1:13" ht="12.75">
      <c r="A45" s="1" t="s">
        <v>3</v>
      </c>
      <c r="L45" s="3"/>
      <c r="M45" s="3"/>
    </row>
    <row r="46" spans="1:7" ht="12.75">
      <c r="A46" s="13" t="s">
        <v>44</v>
      </c>
      <c r="B46" s="7" t="s">
        <v>30</v>
      </c>
      <c r="C46" s="5"/>
      <c r="D46" s="5"/>
      <c r="E46" s="12"/>
      <c r="F46" s="12"/>
      <c r="G46" s="12"/>
    </row>
    <row r="47" spans="1:7" ht="12.75">
      <c r="A47" s="6" t="s">
        <v>5</v>
      </c>
      <c r="B47" s="7" t="s">
        <v>31</v>
      </c>
      <c r="C47" s="5"/>
      <c r="D47" s="5"/>
      <c r="E47" s="5"/>
      <c r="F47" s="5"/>
      <c r="G47" s="5"/>
    </row>
    <row r="48" ht="12.75">
      <c r="A48" s="14" t="s">
        <v>4</v>
      </c>
    </row>
    <row r="50" spans="1:2" ht="12.75">
      <c r="A50" s="13" t="s">
        <v>45</v>
      </c>
      <c r="B50" t="s">
        <v>42</v>
      </c>
    </row>
    <row r="52" spans="2:7" ht="12.75">
      <c r="B52" s="7"/>
      <c r="C52" s="5"/>
      <c r="D52" s="5"/>
      <c r="E52" s="5"/>
      <c r="F52" s="5"/>
      <c r="G52" s="5"/>
    </row>
    <row r="53" ht="12.75">
      <c r="A53" t="s">
        <v>43</v>
      </c>
    </row>
    <row r="55" spans="1:7" ht="12.75">
      <c r="A55" s="6"/>
      <c r="B55" s="7"/>
      <c r="C55" s="5"/>
      <c r="D55" s="5"/>
      <c r="E55" s="5"/>
      <c r="F55" s="5"/>
      <c r="G55" s="5"/>
    </row>
    <row r="57" spans="2:7" ht="12.75">
      <c r="B57" s="7"/>
      <c r="C57" s="5"/>
      <c r="D57" s="5"/>
      <c r="E57" s="5"/>
      <c r="F57" s="5"/>
      <c r="G57" s="5"/>
    </row>
    <row r="58" ht="12.75">
      <c r="B58" s="6"/>
    </row>
  </sheetData>
  <sheetProtection/>
  <mergeCells count="16">
    <mergeCell ref="N3:N4"/>
    <mergeCell ref="O3:O4"/>
    <mergeCell ref="A3:A4"/>
    <mergeCell ref="B3:B4"/>
    <mergeCell ref="C3:C4"/>
    <mergeCell ref="D3:D4"/>
    <mergeCell ref="A1:L1"/>
    <mergeCell ref="A39:K39"/>
    <mergeCell ref="J3:J4"/>
    <mergeCell ref="K3:K4"/>
    <mergeCell ref="L3:L4"/>
    <mergeCell ref="A2:L2"/>
    <mergeCell ref="E3:E4"/>
    <mergeCell ref="F3:F4"/>
    <mergeCell ref="G3:G4"/>
    <mergeCell ref="I3:I4"/>
  </mergeCells>
  <printOptions/>
  <pageMargins left="0.75" right="0.75" top="1" bottom="1" header="0.5" footer="0.5"/>
  <pageSetup fitToHeight="1" fitToWidth="1" horizontalDpi="300" verticalDpi="300" orientation="landscape" scale="57" r:id="rId1"/>
  <headerFooter alignWithMargins="0">
    <oddFooter>&amp;CD.3-&amp;P&amp;RChevron Heavy Crude Project Final EIR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7.140625" style="0" customWidth="1"/>
    <col min="2" max="2" width="50.00390625" style="0" customWidth="1"/>
    <col min="3" max="4" width="6.8515625" style="3" customWidth="1"/>
    <col min="5" max="5" width="12.7109375" style="3" customWidth="1"/>
    <col min="6" max="6" width="8.8515625" style="3" customWidth="1"/>
    <col min="7" max="7" width="12.28125" style="3" customWidth="1"/>
    <col min="8" max="8" width="10.57421875" style="5" hidden="1" customWidth="1"/>
    <col min="9" max="10" width="16.00390625" style="5" customWidth="1"/>
    <col min="11" max="11" width="12.28125" style="3" customWidth="1"/>
    <col min="12" max="12" width="12.57421875" style="5" customWidth="1"/>
    <col min="13" max="13" width="12.57421875" style="5" hidden="1" customWidth="1"/>
    <col min="14" max="14" width="12.57421875" style="3" customWidth="1"/>
    <col min="15" max="15" width="13.57421875" style="3" customWidth="1"/>
    <col min="16" max="16" width="13.57421875" style="3" hidden="1" customWidth="1"/>
  </cols>
  <sheetData>
    <row r="1" spans="1:15" ht="12.75">
      <c r="A1" s="43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.75">
      <c r="A2" s="41" t="s">
        <v>69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12.75">
      <c r="A3" s="50" t="s">
        <v>0</v>
      </c>
      <c r="B3" s="50" t="s">
        <v>1</v>
      </c>
      <c r="C3" s="49" t="s">
        <v>61</v>
      </c>
      <c r="D3" s="49" t="s">
        <v>62</v>
      </c>
      <c r="E3" s="49" t="s">
        <v>63</v>
      </c>
      <c r="F3" s="50" t="s">
        <v>64</v>
      </c>
      <c r="G3" s="50" t="s">
        <v>32</v>
      </c>
      <c r="H3" s="18"/>
      <c r="I3" s="47" t="s">
        <v>65</v>
      </c>
      <c r="J3" s="47" t="s">
        <v>66</v>
      </c>
      <c r="K3" s="49" t="s">
        <v>68</v>
      </c>
      <c r="L3" s="47" t="s">
        <v>67</v>
      </c>
      <c r="M3" s="26"/>
      <c r="N3" s="49" t="s">
        <v>101</v>
      </c>
      <c r="O3" s="47" t="s">
        <v>102</v>
      </c>
      <c r="P3" s="2"/>
    </row>
    <row r="4" spans="1:16" s="1" customFormat="1" ht="38.25" customHeight="1">
      <c r="A4" s="51"/>
      <c r="B4" s="51"/>
      <c r="C4" s="48"/>
      <c r="D4" s="48"/>
      <c r="E4" s="48"/>
      <c r="F4" s="48"/>
      <c r="G4" s="51"/>
      <c r="H4" s="20" t="s">
        <v>2</v>
      </c>
      <c r="I4" s="48"/>
      <c r="J4" s="48"/>
      <c r="K4" s="48"/>
      <c r="L4" s="48"/>
      <c r="M4" s="29"/>
      <c r="N4" s="48"/>
      <c r="O4" s="48"/>
      <c r="P4" s="2"/>
    </row>
    <row r="5" spans="1:16" s="10" customFormat="1" ht="12.75">
      <c r="A5" s="21" t="s">
        <v>8</v>
      </c>
      <c r="B5" s="22" t="s">
        <v>9</v>
      </c>
      <c r="C5" s="23">
        <v>0</v>
      </c>
      <c r="D5" s="23">
        <v>1000</v>
      </c>
      <c r="E5" s="23">
        <f aca="true" t="shared" si="0" ref="E5:E15">D5-C5</f>
        <v>1000</v>
      </c>
      <c r="F5" s="23">
        <v>2</v>
      </c>
      <c r="G5" s="23" t="s">
        <v>35</v>
      </c>
      <c r="H5" s="24"/>
      <c r="I5" s="24">
        <f>MIN(88+3*LOG(E5)-2,85)</f>
        <v>85</v>
      </c>
      <c r="J5" s="24">
        <f>I5+10*LOG(F5)</f>
        <v>88.01029995663981</v>
      </c>
      <c r="K5" s="40">
        <v>3380</v>
      </c>
      <c r="L5" s="24">
        <f>IF(J5-20*LOG(K5/3)&gt;0,J5-20*LOG(K5/3),0)</f>
        <v>26.974391045479962</v>
      </c>
      <c r="M5" s="24">
        <f aca="true" t="shared" si="1" ref="M5:M38">IF(L5&gt;0,10^(L5/10),0)</f>
        <v>498.24058929161106</v>
      </c>
      <c r="N5" s="40">
        <v>2800</v>
      </c>
      <c r="O5" s="24">
        <f>IF(J5-20*LOG(N5/3)&gt;0,J5-20*LOG(N5/3),0)</f>
        <v>28.609564424188676</v>
      </c>
      <c r="P5" s="12">
        <f aca="true" t="shared" si="2" ref="P5:P38">IF(O5&gt;0,10^(O5/10),0)</f>
        <v>726.0331362631488</v>
      </c>
    </row>
    <row r="6" spans="1:16" s="10" customFormat="1" ht="12.75">
      <c r="A6" s="22"/>
      <c r="B6" s="22" t="s">
        <v>10</v>
      </c>
      <c r="C6" s="23">
        <v>1000</v>
      </c>
      <c r="D6" s="23">
        <v>1750</v>
      </c>
      <c r="E6" s="23">
        <f t="shared" si="0"/>
        <v>750</v>
      </c>
      <c r="F6" s="23">
        <v>1</v>
      </c>
      <c r="G6" s="23" t="s">
        <v>35</v>
      </c>
      <c r="H6" s="24"/>
      <c r="I6" s="24">
        <f>MIN(88+3*LOG(E6)-2,85)</f>
        <v>85</v>
      </c>
      <c r="J6" s="24">
        <f aca="true" t="shared" si="3" ref="J6:J11">I6+10*LOG(F6)</f>
        <v>85</v>
      </c>
      <c r="K6" s="40">
        <v>3380</v>
      </c>
      <c r="L6" s="24">
        <f aca="true" t="shared" si="4" ref="L6:L38">IF(J6-20*LOG(K6/3)&gt;0,J6-20*LOG(K6/3),0)</f>
        <v>23.96409108884015</v>
      </c>
      <c r="M6" s="24">
        <f t="shared" si="1"/>
        <v>249.1202946458055</v>
      </c>
      <c r="N6" s="40">
        <v>2800</v>
      </c>
      <c r="O6" s="24">
        <f aca="true" t="shared" si="5" ref="O6:O38">IF(J6-20*LOG(N6/3)&gt;0,J6-20*LOG(N6/3),0)</f>
        <v>25.599264467548863</v>
      </c>
      <c r="P6" s="12">
        <f t="shared" si="2"/>
        <v>363.01656813157433</v>
      </c>
    </row>
    <row r="7" spans="1:16" s="10" customFormat="1" ht="12.75">
      <c r="A7" s="22"/>
      <c r="B7" s="22" t="s">
        <v>11</v>
      </c>
      <c r="C7" s="23">
        <v>0</v>
      </c>
      <c r="D7" s="23">
        <v>250</v>
      </c>
      <c r="E7" s="23">
        <f t="shared" si="0"/>
        <v>250</v>
      </c>
      <c r="F7" s="23">
        <v>1</v>
      </c>
      <c r="G7" s="23" t="s">
        <v>35</v>
      </c>
      <c r="H7" s="24"/>
      <c r="I7" s="24">
        <f>MIN(88+3*LOG(E7)-2,85)</f>
        <v>85</v>
      </c>
      <c r="J7" s="24">
        <f t="shared" si="3"/>
        <v>85</v>
      </c>
      <c r="K7" s="40">
        <v>3380</v>
      </c>
      <c r="L7" s="24">
        <f t="shared" si="4"/>
        <v>23.96409108884015</v>
      </c>
      <c r="M7" s="24">
        <f t="shared" si="1"/>
        <v>249.1202946458055</v>
      </c>
      <c r="N7" s="40">
        <v>2800</v>
      </c>
      <c r="O7" s="24">
        <f t="shared" si="5"/>
        <v>25.599264467548863</v>
      </c>
      <c r="P7" s="12">
        <f t="shared" si="2"/>
        <v>363.01656813157433</v>
      </c>
    </row>
    <row r="8" spans="1:16" s="10" customFormat="1" ht="12.75">
      <c r="A8" s="22"/>
      <c r="B8" s="22" t="s">
        <v>12</v>
      </c>
      <c r="C8" s="23">
        <v>250</v>
      </c>
      <c r="D8" s="23">
        <v>400</v>
      </c>
      <c r="E8" s="23">
        <f t="shared" si="0"/>
        <v>150</v>
      </c>
      <c r="F8" s="23">
        <v>2</v>
      </c>
      <c r="G8" s="23" t="s">
        <v>35</v>
      </c>
      <c r="H8" s="24"/>
      <c r="I8" s="24">
        <f>MIN(88+3*LOG(E8)-2,85)</f>
        <v>85</v>
      </c>
      <c r="J8" s="24">
        <f t="shared" si="3"/>
        <v>88.01029995663981</v>
      </c>
      <c r="K8" s="40">
        <v>3380</v>
      </c>
      <c r="L8" s="24">
        <f t="shared" si="4"/>
        <v>26.974391045479962</v>
      </c>
      <c r="M8" s="24">
        <f t="shared" si="1"/>
        <v>498.24058929161106</v>
      </c>
      <c r="N8" s="40">
        <v>2800</v>
      </c>
      <c r="O8" s="24">
        <f t="shared" si="5"/>
        <v>28.609564424188676</v>
      </c>
      <c r="P8" s="12">
        <f t="shared" si="2"/>
        <v>726.0331362631488</v>
      </c>
    </row>
    <row r="9" spans="1:16" s="10" customFormat="1" ht="12.75">
      <c r="A9" s="22"/>
      <c r="B9" s="22" t="s">
        <v>13</v>
      </c>
      <c r="C9" s="23">
        <v>60</v>
      </c>
      <c r="D9" s="23">
        <v>125</v>
      </c>
      <c r="E9" s="23">
        <f t="shared" si="0"/>
        <v>65</v>
      </c>
      <c r="F9" s="23">
        <v>1</v>
      </c>
      <c r="G9" s="23" t="s">
        <v>35</v>
      </c>
      <c r="H9" s="24"/>
      <c r="I9" s="24">
        <f aca="true" t="shared" si="6" ref="I9:I18">MIN(74+10*LOG(E9)-2,85)</f>
        <v>85</v>
      </c>
      <c r="J9" s="24">
        <f t="shared" si="3"/>
        <v>85</v>
      </c>
      <c r="K9" s="40">
        <v>3380</v>
      </c>
      <c r="L9" s="24">
        <f t="shared" si="4"/>
        <v>23.96409108884015</v>
      </c>
      <c r="M9" s="24">
        <f t="shared" si="1"/>
        <v>249.1202946458055</v>
      </c>
      <c r="N9" s="40">
        <v>2800</v>
      </c>
      <c r="O9" s="24">
        <f t="shared" si="5"/>
        <v>25.599264467548863</v>
      </c>
      <c r="P9" s="12">
        <f t="shared" si="2"/>
        <v>363.01656813157433</v>
      </c>
    </row>
    <row r="10" spans="1:19" s="10" customFormat="1" ht="12.75">
      <c r="A10" s="22"/>
      <c r="B10" s="22" t="s">
        <v>14</v>
      </c>
      <c r="C10" s="23">
        <v>25</v>
      </c>
      <c r="D10" s="23">
        <v>40</v>
      </c>
      <c r="E10" s="23">
        <f t="shared" si="0"/>
        <v>15</v>
      </c>
      <c r="F10" s="23">
        <v>2</v>
      </c>
      <c r="G10" s="23" t="s">
        <v>35</v>
      </c>
      <c r="H10" s="24"/>
      <c r="I10" s="24">
        <f t="shared" si="6"/>
        <v>83.76091259055681</v>
      </c>
      <c r="J10" s="24">
        <f t="shared" si="3"/>
        <v>86.77121254719663</v>
      </c>
      <c r="K10" s="40">
        <v>3380</v>
      </c>
      <c r="L10" s="24">
        <f t="shared" si="4"/>
        <v>25.735303636036775</v>
      </c>
      <c r="M10" s="24">
        <f t="shared" si="1"/>
        <v>374.5677339418269</v>
      </c>
      <c r="N10" s="40">
        <v>2800</v>
      </c>
      <c r="O10" s="24">
        <f t="shared" si="5"/>
        <v>27.37047701474549</v>
      </c>
      <c r="P10" s="12">
        <f t="shared" si="2"/>
        <v>545.8178086281902</v>
      </c>
      <c r="S10" s="11"/>
    </row>
    <row r="11" spans="1:16" s="10" customFormat="1" ht="12.75">
      <c r="A11" s="22"/>
      <c r="B11" s="22" t="s">
        <v>15</v>
      </c>
      <c r="C11" s="23">
        <v>75</v>
      </c>
      <c r="D11" s="23">
        <v>100</v>
      </c>
      <c r="E11" s="23">
        <f t="shared" si="0"/>
        <v>25</v>
      </c>
      <c r="F11" s="23">
        <v>2</v>
      </c>
      <c r="G11" s="23" t="s">
        <v>35</v>
      </c>
      <c r="H11" s="24"/>
      <c r="I11" s="24">
        <f t="shared" si="6"/>
        <v>85</v>
      </c>
      <c r="J11" s="24">
        <f t="shared" si="3"/>
        <v>88.01029995663981</v>
      </c>
      <c r="K11" s="40">
        <v>3380</v>
      </c>
      <c r="L11" s="24">
        <f t="shared" si="4"/>
        <v>26.974391045479962</v>
      </c>
      <c r="M11" s="24">
        <f t="shared" si="1"/>
        <v>498.24058929161106</v>
      </c>
      <c r="N11" s="40">
        <v>2800</v>
      </c>
      <c r="O11" s="24">
        <f t="shared" si="5"/>
        <v>28.609564424188676</v>
      </c>
      <c r="P11" s="12">
        <f t="shared" si="2"/>
        <v>726.0331362631488</v>
      </c>
    </row>
    <row r="12" spans="1:16" s="10" customFormat="1" ht="12.75">
      <c r="A12" s="22"/>
      <c r="B12" s="22" t="s">
        <v>16</v>
      </c>
      <c r="C12" s="23">
        <v>30</v>
      </c>
      <c r="D12" s="23">
        <v>40</v>
      </c>
      <c r="E12" s="23">
        <f t="shared" si="0"/>
        <v>10</v>
      </c>
      <c r="F12" s="23">
        <v>2</v>
      </c>
      <c r="G12" s="23" t="s">
        <v>35</v>
      </c>
      <c r="H12" s="24"/>
      <c r="I12" s="24">
        <f t="shared" si="6"/>
        <v>82</v>
      </c>
      <c r="J12" s="24">
        <f>I12+10*LOG(F12)</f>
        <v>85.01029995663981</v>
      </c>
      <c r="K12" s="40">
        <v>3380</v>
      </c>
      <c r="L12" s="24">
        <f t="shared" si="4"/>
        <v>23.974391045479962</v>
      </c>
      <c r="M12" s="24">
        <f t="shared" si="1"/>
        <v>249.71182262788454</v>
      </c>
      <c r="N12" s="40">
        <v>2800</v>
      </c>
      <c r="O12" s="24">
        <f t="shared" si="5"/>
        <v>25.609564424188676</v>
      </c>
      <c r="P12" s="12">
        <f t="shared" si="2"/>
        <v>363.87853908546003</v>
      </c>
    </row>
    <row r="13" spans="1:16" s="10" customFormat="1" ht="12.75">
      <c r="A13" s="22"/>
      <c r="B13" s="22" t="s">
        <v>17</v>
      </c>
      <c r="C13" s="23">
        <v>0</v>
      </c>
      <c r="D13" s="23">
        <v>10</v>
      </c>
      <c r="E13" s="23">
        <f t="shared" si="0"/>
        <v>10</v>
      </c>
      <c r="F13" s="23">
        <v>2</v>
      </c>
      <c r="G13" s="23" t="s">
        <v>35</v>
      </c>
      <c r="H13" s="24"/>
      <c r="I13" s="24">
        <f t="shared" si="6"/>
        <v>82</v>
      </c>
      <c r="J13" s="24">
        <f>I13+10*LOG(F13)</f>
        <v>85.01029995663981</v>
      </c>
      <c r="K13" s="40">
        <v>3380</v>
      </c>
      <c r="L13" s="24">
        <f t="shared" si="4"/>
        <v>23.974391045479962</v>
      </c>
      <c r="M13" s="24">
        <f t="shared" si="1"/>
        <v>249.71182262788454</v>
      </c>
      <c r="N13" s="40">
        <v>2800</v>
      </c>
      <c r="O13" s="24">
        <f t="shared" si="5"/>
        <v>25.609564424188676</v>
      </c>
      <c r="P13" s="12">
        <f t="shared" si="2"/>
        <v>363.87853908546003</v>
      </c>
    </row>
    <row r="14" spans="1:16" s="10" customFormat="1" ht="12.75">
      <c r="A14" s="22"/>
      <c r="B14" s="22" t="s">
        <v>18</v>
      </c>
      <c r="C14" s="23">
        <v>0</v>
      </c>
      <c r="D14" s="23">
        <v>50</v>
      </c>
      <c r="E14" s="23">
        <f t="shared" si="0"/>
        <v>50</v>
      </c>
      <c r="F14" s="23">
        <v>2</v>
      </c>
      <c r="G14" s="23" t="s">
        <v>35</v>
      </c>
      <c r="H14" s="24"/>
      <c r="I14" s="24">
        <f t="shared" si="6"/>
        <v>85</v>
      </c>
      <c r="J14" s="24">
        <f>I14+10*LOG(F14)</f>
        <v>88.01029995663981</v>
      </c>
      <c r="K14" s="40">
        <v>3380</v>
      </c>
      <c r="L14" s="24">
        <f t="shared" si="4"/>
        <v>26.974391045479962</v>
      </c>
      <c r="M14" s="24">
        <f t="shared" si="1"/>
        <v>498.24058929161106</v>
      </c>
      <c r="N14" s="40">
        <v>2800</v>
      </c>
      <c r="O14" s="24">
        <f t="shared" si="5"/>
        <v>28.609564424188676</v>
      </c>
      <c r="P14" s="12">
        <f t="shared" si="2"/>
        <v>726.0331362631488</v>
      </c>
    </row>
    <row r="15" spans="1:16" s="10" customFormat="1" ht="12.75">
      <c r="A15" s="22"/>
      <c r="B15" s="22" t="s">
        <v>29</v>
      </c>
      <c r="C15" s="23">
        <v>0</v>
      </c>
      <c r="D15" s="23">
        <v>5</v>
      </c>
      <c r="E15" s="23">
        <f t="shared" si="0"/>
        <v>5</v>
      </c>
      <c r="F15" s="23">
        <v>2</v>
      </c>
      <c r="G15" s="23" t="s">
        <v>35</v>
      </c>
      <c r="H15" s="24"/>
      <c r="I15" s="24">
        <f t="shared" si="6"/>
        <v>78.98970004336019</v>
      </c>
      <c r="J15" s="24">
        <f>I15+10*LOG(F15)</f>
        <v>82</v>
      </c>
      <c r="K15" s="40">
        <v>3380</v>
      </c>
      <c r="L15" s="24">
        <f t="shared" si="4"/>
        <v>20.96409108884015</v>
      </c>
      <c r="M15" s="24">
        <f t="shared" si="1"/>
        <v>124.85591131394226</v>
      </c>
      <c r="N15" s="40">
        <v>2800</v>
      </c>
      <c r="O15" s="24">
        <f t="shared" si="5"/>
        <v>22.599264467548863</v>
      </c>
      <c r="P15" s="12">
        <f t="shared" si="2"/>
        <v>181.93926954273</v>
      </c>
    </row>
    <row r="16" spans="1:16" s="10" customFormat="1" ht="12.75">
      <c r="A16" s="22"/>
      <c r="B16" s="22" t="s">
        <v>19</v>
      </c>
      <c r="C16" s="23">
        <v>0</v>
      </c>
      <c r="D16" s="23">
        <v>1</v>
      </c>
      <c r="E16" s="23">
        <f aca="true" t="shared" si="7" ref="E16:E26">D16-C16</f>
        <v>1</v>
      </c>
      <c r="F16" s="23">
        <v>2</v>
      </c>
      <c r="G16" s="23" t="s">
        <v>35</v>
      </c>
      <c r="H16" s="24"/>
      <c r="I16" s="24">
        <f t="shared" si="6"/>
        <v>72</v>
      </c>
      <c r="J16" s="24">
        <f aca="true" t="shared" si="8" ref="J16:J21">I16+10*LOG(F16)</f>
        <v>75.01029995663981</v>
      </c>
      <c r="K16" s="40">
        <v>3380</v>
      </c>
      <c r="L16" s="24">
        <f t="shared" si="4"/>
        <v>13.974391045479962</v>
      </c>
      <c r="M16" s="24">
        <f t="shared" si="1"/>
        <v>24.971182262788435</v>
      </c>
      <c r="N16" s="40">
        <v>2800</v>
      </c>
      <c r="O16" s="24">
        <f t="shared" si="5"/>
        <v>15.609564424188676</v>
      </c>
      <c r="P16" s="12">
        <f t="shared" si="2"/>
        <v>36.38785390854598</v>
      </c>
    </row>
    <row r="17" spans="1:16" s="10" customFormat="1" ht="12.75">
      <c r="A17" s="22"/>
      <c r="B17" s="22" t="s">
        <v>96</v>
      </c>
      <c r="C17" s="23">
        <v>0</v>
      </c>
      <c r="D17" s="23">
        <v>25</v>
      </c>
      <c r="E17" s="23">
        <f t="shared" si="7"/>
        <v>25</v>
      </c>
      <c r="F17" s="23">
        <v>2</v>
      </c>
      <c r="G17" s="23" t="s">
        <v>35</v>
      </c>
      <c r="H17" s="24"/>
      <c r="I17" s="24">
        <f t="shared" si="6"/>
        <v>85</v>
      </c>
      <c r="J17" s="24">
        <f t="shared" si="8"/>
        <v>88.01029995663981</v>
      </c>
      <c r="K17" s="40">
        <v>3380</v>
      </c>
      <c r="L17" s="24">
        <f t="shared" si="4"/>
        <v>26.974391045479962</v>
      </c>
      <c r="M17" s="24">
        <f t="shared" si="1"/>
        <v>498.24058929161106</v>
      </c>
      <c r="N17" s="40">
        <v>2800</v>
      </c>
      <c r="O17" s="24">
        <f t="shared" si="5"/>
        <v>28.609564424188676</v>
      </c>
      <c r="P17" s="12">
        <f t="shared" si="2"/>
        <v>726.0331362631488</v>
      </c>
    </row>
    <row r="18" spans="1:16" s="10" customFormat="1" ht="12.75">
      <c r="A18" s="22"/>
      <c r="B18" s="22" t="s">
        <v>20</v>
      </c>
      <c r="C18" s="23">
        <v>0</v>
      </c>
      <c r="D18" s="23">
        <v>5</v>
      </c>
      <c r="E18" s="23">
        <f t="shared" si="7"/>
        <v>5</v>
      </c>
      <c r="F18" s="23">
        <v>2</v>
      </c>
      <c r="G18" s="23" t="s">
        <v>35</v>
      </c>
      <c r="H18" s="24"/>
      <c r="I18" s="24">
        <f t="shared" si="6"/>
        <v>78.98970004336019</v>
      </c>
      <c r="J18" s="24">
        <f t="shared" si="8"/>
        <v>82</v>
      </c>
      <c r="K18" s="40">
        <v>3380</v>
      </c>
      <c r="L18" s="24">
        <f t="shared" si="4"/>
        <v>20.96409108884015</v>
      </c>
      <c r="M18" s="24">
        <f t="shared" si="1"/>
        <v>124.85591131394226</v>
      </c>
      <c r="N18" s="40">
        <v>2800</v>
      </c>
      <c r="O18" s="24">
        <f t="shared" si="5"/>
        <v>22.599264467548863</v>
      </c>
      <c r="P18" s="12">
        <f t="shared" si="2"/>
        <v>181.93926954273</v>
      </c>
    </row>
    <row r="19" spans="1:16" s="10" customFormat="1" ht="12.75">
      <c r="A19" s="22"/>
      <c r="B19" s="22" t="s">
        <v>27</v>
      </c>
      <c r="C19" s="23">
        <v>75</v>
      </c>
      <c r="D19" s="23">
        <v>150</v>
      </c>
      <c r="E19" s="23">
        <f t="shared" si="7"/>
        <v>75</v>
      </c>
      <c r="F19" s="23">
        <v>6</v>
      </c>
      <c r="G19" s="23" t="s">
        <v>35</v>
      </c>
      <c r="H19" s="24"/>
      <c r="I19" s="24">
        <f>MIN(95+10*LOG(E19)-9-7,85)</f>
        <v>85</v>
      </c>
      <c r="J19" s="24">
        <f t="shared" si="8"/>
        <v>92.78151250383644</v>
      </c>
      <c r="K19" s="40">
        <v>3380</v>
      </c>
      <c r="L19" s="24">
        <f t="shared" si="4"/>
        <v>31.745603592676588</v>
      </c>
      <c r="M19" s="24">
        <f t="shared" si="1"/>
        <v>1494.7217678748336</v>
      </c>
      <c r="N19" s="40">
        <v>2800</v>
      </c>
      <c r="O19" s="24">
        <f t="shared" si="5"/>
        <v>33.3807769713853</v>
      </c>
      <c r="P19" s="12">
        <f t="shared" si="2"/>
        <v>2178.099408789447</v>
      </c>
    </row>
    <row r="20" spans="1:16" s="10" customFormat="1" ht="12.75">
      <c r="A20" s="22"/>
      <c r="B20" s="22" t="s">
        <v>28</v>
      </c>
      <c r="C20" s="23">
        <v>0</v>
      </c>
      <c r="D20" s="23">
        <v>15</v>
      </c>
      <c r="E20" s="23">
        <f t="shared" si="7"/>
        <v>15</v>
      </c>
      <c r="F20" s="23">
        <v>17</v>
      </c>
      <c r="G20" s="23" t="s">
        <v>36</v>
      </c>
      <c r="H20" s="24"/>
      <c r="I20" s="24">
        <v>85</v>
      </c>
      <c r="J20" s="24">
        <f t="shared" si="8"/>
        <v>97.30448921378274</v>
      </c>
      <c r="K20" s="40">
        <v>3380</v>
      </c>
      <c r="L20" s="24">
        <f t="shared" si="4"/>
        <v>36.268580302622894</v>
      </c>
      <c r="M20" s="24">
        <f t="shared" si="1"/>
        <v>4235.045008978701</v>
      </c>
      <c r="N20" s="40">
        <v>2800</v>
      </c>
      <c r="O20" s="24">
        <f t="shared" si="5"/>
        <v>37.90375368133161</v>
      </c>
      <c r="P20" s="12">
        <f t="shared" si="2"/>
        <v>6171.281658236775</v>
      </c>
    </row>
    <row r="21" spans="1:16" s="10" customFormat="1" ht="12.75">
      <c r="A21" s="22"/>
      <c r="B21" s="22" t="s">
        <v>21</v>
      </c>
      <c r="C21" s="23">
        <v>10000</v>
      </c>
      <c r="D21" s="23">
        <v>12000</v>
      </c>
      <c r="E21" s="23">
        <f t="shared" si="7"/>
        <v>2000</v>
      </c>
      <c r="F21" s="23">
        <v>1</v>
      </c>
      <c r="G21" s="23" t="s">
        <v>37</v>
      </c>
      <c r="H21" s="24"/>
      <c r="I21" s="24">
        <v>85</v>
      </c>
      <c r="J21" s="24">
        <f t="shared" si="8"/>
        <v>85</v>
      </c>
      <c r="K21" s="40">
        <v>3380</v>
      </c>
      <c r="L21" s="24">
        <f t="shared" si="4"/>
        <v>23.96409108884015</v>
      </c>
      <c r="M21" s="24">
        <f t="shared" si="1"/>
        <v>249.1202946458055</v>
      </c>
      <c r="N21" s="40">
        <v>2800</v>
      </c>
      <c r="O21" s="24">
        <f t="shared" si="5"/>
        <v>25.599264467548863</v>
      </c>
      <c r="P21" s="12">
        <f t="shared" si="2"/>
        <v>363.01656813157433</v>
      </c>
    </row>
    <row r="22" spans="1:16" s="10" customFormat="1" ht="12.75">
      <c r="A22" s="22"/>
      <c r="B22" s="22" t="s">
        <v>22</v>
      </c>
      <c r="C22" s="23">
        <v>0</v>
      </c>
      <c r="D22" s="23">
        <v>25</v>
      </c>
      <c r="E22" s="23">
        <f t="shared" si="7"/>
        <v>25</v>
      </c>
      <c r="F22" s="23">
        <v>1</v>
      </c>
      <c r="G22" s="23" t="s">
        <v>37</v>
      </c>
      <c r="H22" s="24"/>
      <c r="I22" s="24">
        <f>MIN(74+10*LOG(E22)-2,85)</f>
        <v>85</v>
      </c>
      <c r="J22" s="24">
        <f aca="true" t="shared" si="9" ref="J22:J29">I22+10*LOG(F22)</f>
        <v>85</v>
      </c>
      <c r="K22" s="40">
        <v>3380</v>
      </c>
      <c r="L22" s="24">
        <f t="shared" si="4"/>
        <v>23.96409108884015</v>
      </c>
      <c r="M22" s="24">
        <f t="shared" si="1"/>
        <v>249.1202946458055</v>
      </c>
      <c r="N22" s="40">
        <v>2800</v>
      </c>
      <c r="O22" s="24">
        <f t="shared" si="5"/>
        <v>25.599264467548863</v>
      </c>
      <c r="P22" s="12">
        <f t="shared" si="2"/>
        <v>363.01656813157433</v>
      </c>
    </row>
    <row r="23" spans="1:16" s="10" customFormat="1" ht="12.75">
      <c r="A23" s="22"/>
      <c r="B23" s="22" t="s">
        <v>23</v>
      </c>
      <c r="C23" s="23">
        <v>0</v>
      </c>
      <c r="D23" s="23">
        <v>400</v>
      </c>
      <c r="E23" s="23">
        <f t="shared" si="7"/>
        <v>400</v>
      </c>
      <c r="F23" s="23">
        <v>1</v>
      </c>
      <c r="G23" s="23" t="s">
        <v>37</v>
      </c>
      <c r="H23" s="24"/>
      <c r="I23" s="24">
        <v>85</v>
      </c>
      <c r="J23" s="24">
        <f t="shared" si="9"/>
        <v>85</v>
      </c>
      <c r="K23" s="40">
        <v>3380</v>
      </c>
      <c r="L23" s="24">
        <f t="shared" si="4"/>
        <v>23.96409108884015</v>
      </c>
      <c r="M23" s="24">
        <f t="shared" si="1"/>
        <v>249.1202946458055</v>
      </c>
      <c r="N23" s="40">
        <v>2800</v>
      </c>
      <c r="O23" s="24">
        <f t="shared" si="5"/>
        <v>25.599264467548863</v>
      </c>
      <c r="P23" s="12">
        <f t="shared" si="2"/>
        <v>363.01656813157433</v>
      </c>
    </row>
    <row r="24" spans="1:16" s="10" customFormat="1" ht="12.75">
      <c r="A24" s="22"/>
      <c r="B24" s="22" t="s">
        <v>24</v>
      </c>
      <c r="C24" s="23">
        <v>0</v>
      </c>
      <c r="D24" s="23">
        <v>400</v>
      </c>
      <c r="E24" s="23">
        <f t="shared" si="7"/>
        <v>400</v>
      </c>
      <c r="F24" s="23">
        <v>1</v>
      </c>
      <c r="G24" s="23" t="s">
        <v>37</v>
      </c>
      <c r="H24" s="24"/>
      <c r="I24" s="24">
        <v>85</v>
      </c>
      <c r="J24" s="24">
        <f t="shared" si="9"/>
        <v>85</v>
      </c>
      <c r="K24" s="40">
        <v>3380</v>
      </c>
      <c r="L24" s="24">
        <f t="shared" si="4"/>
        <v>23.96409108884015</v>
      </c>
      <c r="M24" s="24">
        <f t="shared" si="1"/>
        <v>249.1202946458055</v>
      </c>
      <c r="N24" s="40">
        <v>2800</v>
      </c>
      <c r="O24" s="24">
        <f t="shared" si="5"/>
        <v>25.599264467548863</v>
      </c>
      <c r="P24" s="12">
        <f t="shared" si="2"/>
        <v>363.01656813157433</v>
      </c>
    </row>
    <row r="25" spans="1:16" s="10" customFormat="1" ht="12.75">
      <c r="A25" s="22"/>
      <c r="B25" s="22" t="s">
        <v>25</v>
      </c>
      <c r="C25" s="23">
        <v>0</v>
      </c>
      <c r="D25" s="23">
        <v>20</v>
      </c>
      <c r="E25" s="23">
        <f t="shared" si="7"/>
        <v>20</v>
      </c>
      <c r="F25" s="23">
        <v>1</v>
      </c>
      <c r="G25" s="23" t="s">
        <v>37</v>
      </c>
      <c r="H25" s="24"/>
      <c r="I25" s="24">
        <f>MIN(74+10*LOG(E25)-2,85)</f>
        <v>85</v>
      </c>
      <c r="J25" s="24">
        <f t="shared" si="9"/>
        <v>85</v>
      </c>
      <c r="K25" s="40">
        <v>3380</v>
      </c>
      <c r="L25" s="24">
        <f t="shared" si="4"/>
        <v>23.96409108884015</v>
      </c>
      <c r="M25" s="24">
        <f t="shared" si="1"/>
        <v>249.1202946458055</v>
      </c>
      <c r="N25" s="40">
        <v>2800</v>
      </c>
      <c r="O25" s="24">
        <f t="shared" si="5"/>
        <v>25.599264467548863</v>
      </c>
      <c r="P25" s="12">
        <f t="shared" si="2"/>
        <v>363.01656813157433</v>
      </c>
    </row>
    <row r="26" spans="1:16" s="10" customFormat="1" ht="12.75">
      <c r="A26" s="22"/>
      <c r="B26" s="22" t="s">
        <v>26</v>
      </c>
      <c r="C26" s="23">
        <v>0</v>
      </c>
      <c r="D26" s="23">
        <v>20</v>
      </c>
      <c r="E26" s="23">
        <f t="shared" si="7"/>
        <v>20</v>
      </c>
      <c r="F26" s="23">
        <v>1</v>
      </c>
      <c r="G26" s="23" t="s">
        <v>37</v>
      </c>
      <c r="H26" s="24"/>
      <c r="I26" s="24">
        <f>MIN(74+10*LOG(E26)-2,85)</f>
        <v>85</v>
      </c>
      <c r="J26" s="24">
        <f t="shared" si="9"/>
        <v>85</v>
      </c>
      <c r="K26" s="40">
        <v>3380</v>
      </c>
      <c r="L26" s="24">
        <f t="shared" si="4"/>
        <v>23.96409108884015</v>
      </c>
      <c r="M26" s="24">
        <f t="shared" si="1"/>
        <v>249.1202946458055</v>
      </c>
      <c r="N26" s="40">
        <v>2800</v>
      </c>
      <c r="O26" s="24">
        <f t="shared" si="5"/>
        <v>25.599264467548863</v>
      </c>
      <c r="P26" s="12">
        <f t="shared" si="2"/>
        <v>363.01656813157433</v>
      </c>
    </row>
    <row r="27" spans="1:16" s="10" customFormat="1" ht="12.75">
      <c r="A27" s="21" t="s">
        <v>58</v>
      </c>
      <c r="B27" s="22" t="s">
        <v>39</v>
      </c>
      <c r="C27" s="23"/>
      <c r="D27" s="23"/>
      <c r="E27" s="23"/>
      <c r="F27" s="23">
        <v>1</v>
      </c>
      <c r="G27" s="23"/>
      <c r="H27" s="24"/>
      <c r="I27" s="24">
        <v>85</v>
      </c>
      <c r="J27" s="24">
        <f t="shared" si="9"/>
        <v>85</v>
      </c>
      <c r="K27" s="40">
        <v>1460</v>
      </c>
      <c r="L27" s="24">
        <f t="shared" si="4"/>
        <v>31.255367978704513</v>
      </c>
      <c r="M27" s="24">
        <f t="shared" si="1"/>
        <v>1335.1707140887356</v>
      </c>
      <c r="N27" s="40">
        <v>400</v>
      </c>
      <c r="O27" s="24">
        <f t="shared" si="5"/>
        <v>42.501225267834</v>
      </c>
      <c r="P27" s="12">
        <f t="shared" si="2"/>
        <v>17787.811838447164</v>
      </c>
    </row>
    <row r="28" spans="1:16" s="10" customFormat="1" ht="12.75">
      <c r="A28" s="22"/>
      <c r="B28" s="22" t="s">
        <v>33</v>
      </c>
      <c r="C28" s="23">
        <v>1250</v>
      </c>
      <c r="D28" s="23">
        <v>1750</v>
      </c>
      <c r="E28" s="23">
        <f>D28-C28</f>
        <v>500</v>
      </c>
      <c r="F28" s="23">
        <v>3</v>
      </c>
      <c r="G28" s="23" t="s">
        <v>38</v>
      </c>
      <c r="H28" s="24"/>
      <c r="I28" s="24">
        <f>MIN(88+3*LOG(E28)-2,85)</f>
        <v>85</v>
      </c>
      <c r="J28" s="24">
        <f t="shared" si="9"/>
        <v>89.77121254719663</v>
      </c>
      <c r="K28" s="40">
        <v>1460</v>
      </c>
      <c r="L28" s="24">
        <f t="shared" si="4"/>
        <v>36.02658052590114</v>
      </c>
      <c r="M28" s="24">
        <f t="shared" si="1"/>
        <v>4005.5121422662046</v>
      </c>
      <c r="N28" s="40">
        <v>400</v>
      </c>
      <c r="O28" s="24">
        <f t="shared" si="5"/>
        <v>47.27243781503063</v>
      </c>
      <c r="P28" s="12">
        <f t="shared" si="2"/>
        <v>53363.43551534146</v>
      </c>
    </row>
    <row r="29" spans="1:16" s="10" customFormat="1" ht="12.75">
      <c r="A29" s="22"/>
      <c r="B29" s="22" t="s">
        <v>34</v>
      </c>
      <c r="C29" s="23">
        <v>100</v>
      </c>
      <c r="D29" s="23">
        <v>150</v>
      </c>
      <c r="E29" s="23">
        <f>D29-C29</f>
        <v>50</v>
      </c>
      <c r="F29" s="23">
        <v>1</v>
      </c>
      <c r="G29" s="23" t="s">
        <v>38</v>
      </c>
      <c r="H29" s="24"/>
      <c r="I29" s="24">
        <f>MIN(74+10*LOG(E29)-2,85)</f>
        <v>85</v>
      </c>
      <c r="J29" s="24">
        <f t="shared" si="9"/>
        <v>85</v>
      </c>
      <c r="K29" s="40">
        <v>1460</v>
      </c>
      <c r="L29" s="24">
        <f t="shared" si="4"/>
        <v>31.255367978704513</v>
      </c>
      <c r="M29" s="24">
        <f t="shared" si="1"/>
        <v>1335.1707140887356</v>
      </c>
      <c r="N29" s="40">
        <v>400</v>
      </c>
      <c r="O29" s="24">
        <f t="shared" si="5"/>
        <v>42.501225267834</v>
      </c>
      <c r="P29" s="12">
        <f t="shared" si="2"/>
        <v>17787.811838447164</v>
      </c>
    </row>
    <row r="30" spans="1:16" s="10" customFormat="1" ht="12.75">
      <c r="A30" s="21" t="s">
        <v>60</v>
      </c>
      <c r="B30" s="22" t="s">
        <v>46</v>
      </c>
      <c r="C30" s="23">
        <v>0</v>
      </c>
      <c r="D30" s="23">
        <v>250</v>
      </c>
      <c r="E30" s="23">
        <f aca="true" t="shared" si="10" ref="E30:E38">D30-C30</f>
        <v>250</v>
      </c>
      <c r="F30" s="23">
        <v>1</v>
      </c>
      <c r="G30" s="23" t="s">
        <v>56</v>
      </c>
      <c r="H30" s="24"/>
      <c r="I30" s="24">
        <v>85</v>
      </c>
      <c r="J30" s="24">
        <f aca="true" t="shared" si="11" ref="J30:J38">I30+10*LOG(F30)</f>
        <v>85</v>
      </c>
      <c r="K30" s="40">
        <v>1750</v>
      </c>
      <c r="L30" s="24">
        <f t="shared" si="4"/>
        <v>29.681664120667364</v>
      </c>
      <c r="M30" s="24">
        <f t="shared" si="1"/>
        <v>929.3224144168314</v>
      </c>
      <c r="N30" s="40">
        <v>800</v>
      </c>
      <c r="O30" s="24">
        <f t="shared" si="5"/>
        <v>36.48062535455438</v>
      </c>
      <c r="P30" s="12">
        <f t="shared" si="2"/>
        <v>4446.95295961179</v>
      </c>
    </row>
    <row r="31" spans="1:16" s="10" customFormat="1" ht="12.75">
      <c r="A31" s="22"/>
      <c r="B31" s="22" t="s">
        <v>47</v>
      </c>
      <c r="C31" s="23">
        <v>0</v>
      </c>
      <c r="D31" s="23">
        <v>30</v>
      </c>
      <c r="E31" s="23">
        <f t="shared" si="10"/>
        <v>30</v>
      </c>
      <c r="F31" s="23">
        <v>1</v>
      </c>
      <c r="G31" s="23" t="s">
        <v>56</v>
      </c>
      <c r="H31" s="24"/>
      <c r="I31" s="24">
        <v>80</v>
      </c>
      <c r="J31" s="24">
        <f t="shared" si="11"/>
        <v>80</v>
      </c>
      <c r="K31" s="40">
        <v>1750</v>
      </c>
      <c r="L31" s="24">
        <f t="shared" si="4"/>
        <v>24.681664120667364</v>
      </c>
      <c r="M31" s="24">
        <f t="shared" si="1"/>
        <v>293.8775510204085</v>
      </c>
      <c r="N31" s="40">
        <v>800</v>
      </c>
      <c r="O31" s="24">
        <f t="shared" si="5"/>
        <v>31.480625354554377</v>
      </c>
      <c r="P31" s="12">
        <f t="shared" si="2"/>
        <v>1406.2500000000014</v>
      </c>
    </row>
    <row r="32" spans="1:16" s="10" customFormat="1" ht="12.75">
      <c r="A32" s="22"/>
      <c r="B32" s="22" t="s">
        <v>48</v>
      </c>
      <c r="C32" s="23">
        <v>0</v>
      </c>
      <c r="D32" s="23">
        <v>7.5</v>
      </c>
      <c r="E32" s="23">
        <f t="shared" si="10"/>
        <v>7.5</v>
      </c>
      <c r="F32" s="23">
        <v>1</v>
      </c>
      <c r="G32" s="23" t="s">
        <v>57</v>
      </c>
      <c r="H32" s="24"/>
      <c r="I32" s="24">
        <v>50</v>
      </c>
      <c r="J32" s="24">
        <f t="shared" si="11"/>
        <v>50</v>
      </c>
      <c r="K32" s="40">
        <v>1750</v>
      </c>
      <c r="L32" s="24">
        <f t="shared" si="4"/>
        <v>0</v>
      </c>
      <c r="M32" s="24">
        <f t="shared" si="1"/>
        <v>0</v>
      </c>
      <c r="N32" s="40">
        <v>800</v>
      </c>
      <c r="O32" s="24">
        <f t="shared" si="5"/>
        <v>1.4806253545543768</v>
      </c>
      <c r="P32" s="12">
        <f t="shared" si="2"/>
        <v>1.40625</v>
      </c>
    </row>
    <row r="33" spans="1:16" s="10" customFormat="1" ht="12.75">
      <c r="A33" s="22"/>
      <c r="B33" s="22" t="s">
        <v>49</v>
      </c>
      <c r="C33" s="23">
        <v>0</v>
      </c>
      <c r="D33" s="23">
        <v>7.5</v>
      </c>
      <c r="E33" s="23">
        <f t="shared" si="10"/>
        <v>7.5</v>
      </c>
      <c r="F33" s="23">
        <v>1</v>
      </c>
      <c r="G33" s="23" t="s">
        <v>57</v>
      </c>
      <c r="H33" s="24"/>
      <c r="I33" s="24">
        <v>25</v>
      </c>
      <c r="J33" s="24">
        <f t="shared" si="11"/>
        <v>25</v>
      </c>
      <c r="K33" s="40">
        <v>1750</v>
      </c>
      <c r="L33" s="24">
        <f t="shared" si="4"/>
        <v>0</v>
      </c>
      <c r="M33" s="24">
        <f t="shared" si="1"/>
        <v>0</v>
      </c>
      <c r="N33" s="40">
        <v>800</v>
      </c>
      <c r="O33" s="24">
        <f t="shared" si="5"/>
        <v>0</v>
      </c>
      <c r="P33" s="12">
        <f t="shared" si="2"/>
        <v>0</v>
      </c>
    </row>
    <row r="34" spans="1:16" s="10" customFormat="1" ht="12.75">
      <c r="A34" s="22"/>
      <c r="B34" s="22" t="s">
        <v>50</v>
      </c>
      <c r="C34" s="23" t="s">
        <v>40</v>
      </c>
      <c r="D34" s="23" t="s">
        <v>55</v>
      </c>
      <c r="E34" s="23" t="s">
        <v>40</v>
      </c>
      <c r="F34" s="23">
        <v>1</v>
      </c>
      <c r="G34" s="23" t="s">
        <v>56</v>
      </c>
      <c r="H34" s="24"/>
      <c r="I34" s="24">
        <v>85</v>
      </c>
      <c r="J34" s="24">
        <f t="shared" si="11"/>
        <v>85</v>
      </c>
      <c r="K34" s="40">
        <v>1750</v>
      </c>
      <c r="L34" s="24">
        <f t="shared" si="4"/>
        <v>29.681664120667364</v>
      </c>
      <c r="M34" s="24">
        <f t="shared" si="1"/>
        <v>929.3224144168314</v>
      </c>
      <c r="N34" s="40">
        <v>800</v>
      </c>
      <c r="O34" s="24">
        <f t="shared" si="5"/>
        <v>36.48062535455438</v>
      </c>
      <c r="P34" s="12">
        <f t="shared" si="2"/>
        <v>4446.95295961179</v>
      </c>
    </row>
    <row r="35" spans="1:16" s="10" customFormat="1" ht="12.75">
      <c r="A35" s="22"/>
      <c r="B35" s="22" t="s">
        <v>51</v>
      </c>
      <c r="C35" s="23" t="s">
        <v>40</v>
      </c>
      <c r="D35" s="23" t="s">
        <v>55</v>
      </c>
      <c r="E35" s="23" t="s">
        <v>40</v>
      </c>
      <c r="F35" s="23">
        <v>1</v>
      </c>
      <c r="G35" s="23" t="s">
        <v>56</v>
      </c>
      <c r="H35" s="24"/>
      <c r="I35" s="24">
        <v>85</v>
      </c>
      <c r="J35" s="24">
        <f t="shared" si="11"/>
        <v>85</v>
      </c>
      <c r="K35" s="40">
        <v>1750</v>
      </c>
      <c r="L35" s="24">
        <f t="shared" si="4"/>
        <v>29.681664120667364</v>
      </c>
      <c r="M35" s="24">
        <f t="shared" si="1"/>
        <v>929.3224144168314</v>
      </c>
      <c r="N35" s="40">
        <v>800</v>
      </c>
      <c r="O35" s="24">
        <f t="shared" si="5"/>
        <v>36.48062535455438</v>
      </c>
      <c r="P35" s="12">
        <f t="shared" si="2"/>
        <v>4446.95295961179</v>
      </c>
    </row>
    <row r="36" spans="1:16" s="10" customFormat="1" ht="12.75">
      <c r="A36" s="22"/>
      <c r="B36" s="22" t="s">
        <v>52</v>
      </c>
      <c r="C36" s="23">
        <v>0</v>
      </c>
      <c r="D36" s="25">
        <v>0.3</v>
      </c>
      <c r="E36" s="23">
        <f t="shared" si="10"/>
        <v>0.3</v>
      </c>
      <c r="F36" s="23">
        <v>1</v>
      </c>
      <c r="G36" s="23" t="s">
        <v>57</v>
      </c>
      <c r="H36" s="24"/>
      <c r="I36" s="24">
        <v>25</v>
      </c>
      <c r="J36" s="24">
        <f t="shared" si="11"/>
        <v>25</v>
      </c>
      <c r="K36" s="40">
        <v>1750</v>
      </c>
      <c r="L36" s="24">
        <f t="shared" si="4"/>
        <v>0</v>
      </c>
      <c r="M36" s="24">
        <f t="shared" si="1"/>
        <v>0</v>
      </c>
      <c r="N36" s="40">
        <v>800</v>
      </c>
      <c r="O36" s="24">
        <f t="shared" si="5"/>
        <v>0</v>
      </c>
      <c r="P36" s="12">
        <f t="shared" si="2"/>
        <v>0</v>
      </c>
    </row>
    <row r="37" spans="1:16" s="10" customFormat="1" ht="12.75">
      <c r="A37" s="22"/>
      <c r="B37" s="22" t="s">
        <v>53</v>
      </c>
      <c r="C37" s="23">
        <v>0</v>
      </c>
      <c r="D37" s="25">
        <v>0.3</v>
      </c>
      <c r="E37" s="23">
        <f t="shared" si="10"/>
        <v>0.3</v>
      </c>
      <c r="F37" s="23">
        <v>1</v>
      </c>
      <c r="G37" s="23" t="s">
        <v>57</v>
      </c>
      <c r="H37" s="24"/>
      <c r="I37" s="24">
        <v>25</v>
      </c>
      <c r="J37" s="24">
        <f t="shared" si="11"/>
        <v>25</v>
      </c>
      <c r="K37" s="40">
        <v>1750</v>
      </c>
      <c r="L37" s="24">
        <f t="shared" si="4"/>
        <v>0</v>
      </c>
      <c r="M37" s="24">
        <f t="shared" si="1"/>
        <v>0</v>
      </c>
      <c r="N37" s="40">
        <v>800</v>
      </c>
      <c r="O37" s="24">
        <f t="shared" si="5"/>
        <v>0</v>
      </c>
      <c r="P37" s="12">
        <f t="shared" si="2"/>
        <v>0</v>
      </c>
    </row>
    <row r="38" spans="1:16" s="10" customFormat="1" ht="12.75">
      <c r="A38" s="22"/>
      <c r="B38" s="22" t="s">
        <v>54</v>
      </c>
      <c r="C38" s="23">
        <v>0</v>
      </c>
      <c r="D38" s="23">
        <v>5</v>
      </c>
      <c r="E38" s="23">
        <f t="shared" si="10"/>
        <v>5</v>
      </c>
      <c r="F38" s="23">
        <v>1</v>
      </c>
      <c r="G38" s="23" t="s">
        <v>57</v>
      </c>
      <c r="H38" s="24"/>
      <c r="I38" s="24">
        <v>50</v>
      </c>
      <c r="J38" s="24">
        <f t="shared" si="11"/>
        <v>50</v>
      </c>
      <c r="K38" s="40">
        <v>1750</v>
      </c>
      <c r="L38" s="24">
        <f t="shared" si="4"/>
        <v>0</v>
      </c>
      <c r="M38" s="24">
        <f t="shared" si="1"/>
        <v>0</v>
      </c>
      <c r="N38" s="40">
        <v>800</v>
      </c>
      <c r="O38" s="24">
        <f t="shared" si="5"/>
        <v>1.4806253545543768</v>
      </c>
      <c r="P38" s="12">
        <f t="shared" si="2"/>
        <v>1.40625</v>
      </c>
    </row>
    <row r="39" spans="1:16" ht="12.75">
      <c r="A39" s="52" t="s">
        <v>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29">
        <f>10*LOG(SUM(M5:M38))</f>
        <v>43.2979283901645</v>
      </c>
      <c r="M39" s="29"/>
      <c r="N39" s="16"/>
      <c r="O39" s="29">
        <f>10*LOG(SUM(P5:P38))</f>
        <v>50.81381580829615</v>
      </c>
      <c r="P39" s="9"/>
    </row>
    <row r="40" spans="1:16" ht="12.75">
      <c r="A40" s="27" t="s">
        <v>41</v>
      </c>
      <c r="K40" s="9"/>
      <c r="L40" s="15"/>
      <c r="M40" s="4"/>
      <c r="N40" s="2"/>
      <c r="O40" s="4"/>
      <c r="P40" s="9"/>
    </row>
    <row r="41" ht="12.75">
      <c r="A41" s="10" t="s">
        <v>6</v>
      </c>
    </row>
    <row r="42" ht="12.75">
      <c r="A42" s="10" t="s">
        <v>97</v>
      </c>
    </row>
    <row r="43" ht="12.75">
      <c r="A43" s="10" t="s">
        <v>59</v>
      </c>
    </row>
    <row r="45" spans="1:13" ht="12.75">
      <c r="A45" s="1" t="s">
        <v>3</v>
      </c>
      <c r="L45" s="3"/>
      <c r="M45" s="3"/>
    </row>
    <row r="46" spans="1:13" ht="12.75">
      <c r="A46" s="13" t="s">
        <v>44</v>
      </c>
      <c r="L46" s="3"/>
      <c r="M46" s="3"/>
    </row>
    <row r="47" spans="1:7" ht="12.75">
      <c r="A47" s="6" t="s">
        <v>5</v>
      </c>
      <c r="B47" s="7" t="s">
        <v>30</v>
      </c>
      <c r="C47" s="5"/>
      <c r="D47" s="5"/>
      <c r="E47" s="12"/>
      <c r="F47" s="12"/>
      <c r="G47" s="12"/>
    </row>
    <row r="48" spans="1:7" ht="12.75">
      <c r="A48" s="14" t="s">
        <v>4</v>
      </c>
      <c r="B48" s="7" t="s">
        <v>31</v>
      </c>
      <c r="C48" s="5"/>
      <c r="D48" s="5"/>
      <c r="E48" s="5"/>
      <c r="F48" s="5"/>
      <c r="G48" s="5"/>
    </row>
    <row r="50" ht="12.75">
      <c r="A50" s="13" t="s">
        <v>45</v>
      </c>
    </row>
    <row r="51" ht="12.75">
      <c r="B51" t="s">
        <v>42</v>
      </c>
    </row>
    <row r="53" spans="1:7" ht="12.75">
      <c r="A53" t="s">
        <v>43</v>
      </c>
      <c r="B53" s="7"/>
      <c r="C53" s="5"/>
      <c r="D53" s="5"/>
      <c r="E53" s="5"/>
      <c r="F53" s="5"/>
      <c r="G53" s="5"/>
    </row>
    <row r="56" spans="1:7" ht="12.75">
      <c r="A56" s="6"/>
      <c r="B56" s="7"/>
      <c r="C56" s="5"/>
      <c r="D56" s="5"/>
      <c r="E56" s="5"/>
      <c r="F56" s="5"/>
      <c r="G56" s="5"/>
    </row>
    <row r="58" spans="2:7" ht="12.75">
      <c r="B58" s="7"/>
      <c r="C58" s="5"/>
      <c r="D58" s="5"/>
      <c r="E58" s="5"/>
      <c r="F58" s="5"/>
      <c r="G58" s="5"/>
    </row>
    <row r="59" ht="12.75">
      <c r="B59" s="6"/>
    </row>
  </sheetData>
  <sheetProtection/>
  <mergeCells count="16">
    <mergeCell ref="O3:O4"/>
    <mergeCell ref="A39:K39"/>
    <mergeCell ref="A2:O2"/>
    <mergeCell ref="A1:O1"/>
    <mergeCell ref="J3:J4"/>
    <mergeCell ref="K3:K4"/>
    <mergeCell ref="L3:L4"/>
    <mergeCell ref="N3:N4"/>
    <mergeCell ref="E3:E4"/>
    <mergeCell ref="F3:F4"/>
    <mergeCell ref="G3:G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300" verticalDpi="300" orientation="landscape" scale="56" r:id="rId1"/>
  <headerFooter alignWithMargins="0">
    <oddFooter>&amp;CD.3-&amp;P&amp;RChevron Heavy Crude Project Final EIR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Zeros="0" zoomScalePageLayoutView="0" workbookViewId="0" topLeftCell="A2">
      <selection activeCell="A2" sqref="A2:F2"/>
    </sheetView>
  </sheetViews>
  <sheetFormatPr defaultColWidth="9.140625" defaultRowHeight="12.75"/>
  <cols>
    <col min="1" max="1" width="37.28125" style="30" customWidth="1"/>
    <col min="2" max="3" width="12.28125" style="30" customWidth="1"/>
    <col min="4" max="4" width="12.57421875" style="30" customWidth="1"/>
    <col min="5" max="6" width="12.28125" style="30" customWidth="1"/>
    <col min="7" max="8" width="7.140625" style="30" customWidth="1"/>
    <col min="9" max="9" width="6.57421875" style="30" customWidth="1"/>
    <col min="10" max="11" width="7.00390625" style="30" customWidth="1"/>
    <col min="12" max="12" width="6.8515625" style="30" customWidth="1"/>
    <col min="13" max="14" width="7.00390625" style="30" customWidth="1"/>
    <col min="15" max="15" width="6.7109375" style="30" customWidth="1"/>
    <col min="16" max="16" width="7.28125" style="30" customWidth="1"/>
    <col min="17" max="17" width="6.8515625" style="30" customWidth="1"/>
    <col min="18" max="18" width="6.28125" style="30" customWidth="1"/>
    <col min="19" max="20" width="7.140625" style="30" customWidth="1"/>
    <col min="21" max="21" width="6.57421875" style="30" customWidth="1"/>
    <col min="22" max="23" width="7.00390625" style="30" customWidth="1"/>
    <col min="24" max="16384" width="9.140625" style="30" customWidth="1"/>
  </cols>
  <sheetData>
    <row r="1" ht="12.75" hidden="1">
      <c r="A1" s="30" t="s">
        <v>88</v>
      </c>
    </row>
    <row r="2" spans="1:23" ht="12.75">
      <c r="A2" s="42" t="str">
        <f>$A$1&amp;"4"</f>
        <v>Table D.3.4</v>
      </c>
      <c r="B2" s="42"/>
      <c r="C2" s="42"/>
      <c r="D2" s="42"/>
      <c r="E2" s="42"/>
      <c r="F2" s="4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2.75">
      <c r="A3" s="41" t="s">
        <v>90</v>
      </c>
      <c r="B3" s="41"/>
      <c r="C3" s="41"/>
      <c r="D3" s="41"/>
      <c r="E3" s="41"/>
      <c r="F3" s="4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54.75">
      <c r="A4" s="16" t="s">
        <v>75</v>
      </c>
      <c r="B4" s="16" t="s">
        <v>76</v>
      </c>
      <c r="C4" s="17" t="s">
        <v>83</v>
      </c>
      <c r="D4" s="17" t="s">
        <v>87</v>
      </c>
      <c r="E4" s="17" t="s">
        <v>84</v>
      </c>
      <c r="F4" s="17" t="s">
        <v>85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2.75">
      <c r="A5" s="32" t="s">
        <v>77</v>
      </c>
      <c r="B5" s="19" t="s">
        <v>78</v>
      </c>
      <c r="C5" s="19">
        <v>65</v>
      </c>
      <c r="D5" s="33">
        <f>'North Receptors Alt2'!O41</f>
        <v>50.81381580829615</v>
      </c>
      <c r="E5" s="33">
        <f aca="true" t="shared" si="0" ref="E5:E12">10*LOG(10^(C5/10)+10^(D5/10))</f>
        <v>65.16255957701696</v>
      </c>
      <c r="F5" s="33">
        <f aca="true" t="shared" si="1" ref="F5:F12">E5-C5</f>
        <v>0.16255957701696389</v>
      </c>
      <c r="G5" s="31"/>
      <c r="H5" s="3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2.75">
      <c r="A6" s="35"/>
      <c r="B6" s="19" t="s">
        <v>79</v>
      </c>
      <c r="C6" s="19">
        <v>66</v>
      </c>
      <c r="D6" s="33">
        <f>'North Receptors Alt2'!O41</f>
        <v>50.81381580829615</v>
      </c>
      <c r="E6" s="33">
        <f t="shared" si="0"/>
        <v>66.12961904602732</v>
      </c>
      <c r="F6" s="33">
        <f t="shared" si="1"/>
        <v>0.12961904602731522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2.75">
      <c r="A7" s="32" t="s">
        <v>80</v>
      </c>
      <c r="B7" s="19" t="s">
        <v>78</v>
      </c>
      <c r="C7" s="19">
        <v>64</v>
      </c>
      <c r="D7" s="33">
        <f>'South Receptor Alt2'!O41</f>
        <v>47.0996506127078</v>
      </c>
      <c r="E7" s="33">
        <f t="shared" si="0"/>
        <v>64.08777147719505</v>
      </c>
      <c r="F7" s="33">
        <f t="shared" si="1"/>
        <v>0.08777147719504796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12.75">
      <c r="A8" s="35"/>
      <c r="B8" s="19" t="s">
        <v>79</v>
      </c>
      <c r="C8" s="19">
        <v>59</v>
      </c>
      <c r="D8" s="33">
        <f>'South Receptor Alt2'!O41</f>
        <v>47.0996506127078</v>
      </c>
      <c r="E8" s="33">
        <f t="shared" si="0"/>
        <v>59.27170237237871</v>
      </c>
      <c r="F8" s="33">
        <f t="shared" si="1"/>
        <v>0.2717023723787122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2.75">
      <c r="A9" s="32" t="s">
        <v>81</v>
      </c>
      <c r="B9" s="19" t="s">
        <v>78</v>
      </c>
      <c r="C9" s="19">
        <v>59</v>
      </c>
      <c r="D9" s="33">
        <f>'North Receptors Alt2'!L41</f>
        <v>43.2979283901645</v>
      </c>
      <c r="E9" s="33">
        <f t="shared" si="0"/>
        <v>59.11529216363228</v>
      </c>
      <c r="F9" s="33">
        <f t="shared" si="1"/>
        <v>0.115292163632283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2.75">
      <c r="A10" s="36"/>
      <c r="B10" s="19" t="s">
        <v>79</v>
      </c>
      <c r="C10" s="19">
        <v>52</v>
      </c>
      <c r="D10" s="33">
        <f>'North Receptors Alt2'!L41</f>
        <v>43.2979283901645</v>
      </c>
      <c r="E10" s="33">
        <f t="shared" si="0"/>
        <v>52.54931557191156</v>
      </c>
      <c r="F10" s="33">
        <f t="shared" si="1"/>
        <v>0.5493155719115634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2.75">
      <c r="A11" s="32" t="s">
        <v>82</v>
      </c>
      <c r="B11" s="19" t="s">
        <v>78</v>
      </c>
      <c r="C11" s="19">
        <v>55</v>
      </c>
      <c r="D11" s="33">
        <f>'South Receptor Alt2'!L41</f>
        <v>45.454706003435426</v>
      </c>
      <c r="E11" s="33">
        <f t="shared" si="0"/>
        <v>55.45728810065705</v>
      </c>
      <c r="F11" s="33">
        <f t="shared" si="1"/>
        <v>0.4572881006570526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2.75">
      <c r="A12" s="37"/>
      <c r="B12" s="19" t="s">
        <v>79</v>
      </c>
      <c r="C12" s="19">
        <v>51</v>
      </c>
      <c r="D12" s="33">
        <f>'South Receptor Alt2'!L41</f>
        <v>45.454706003435426</v>
      </c>
      <c r="E12" s="33">
        <f t="shared" si="0"/>
        <v>52.06841403950958</v>
      </c>
      <c r="F12" s="33">
        <f t="shared" si="1"/>
        <v>1.0684140395095767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15">
      <c r="A13" s="28" t="s">
        <v>86</v>
      </c>
      <c r="B13" s="38"/>
      <c r="C13" s="38"/>
      <c r="D13" s="39"/>
      <c r="E13" s="39"/>
      <c r="F13" s="39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</sheetData>
  <sheetProtection/>
  <mergeCells count="2">
    <mergeCell ref="A3:F3"/>
    <mergeCell ref="A2:F2"/>
  </mergeCells>
  <printOptions horizontalCentered="1"/>
  <pageMargins left="0.75" right="0.75" top="1" bottom="1" header="0.5" footer="0.5"/>
  <pageSetup fitToHeight="99" fitToWidth="1" horizontalDpi="300" verticalDpi="300" orientation="landscape" r:id="rId1"/>
  <headerFooter alignWithMargins="0">
    <oddFooter>&amp;CD.3-&amp;P&amp;RChevron Heavy Crude Project Final EIR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37.140625" style="0" customWidth="1"/>
    <col min="2" max="2" width="50.00390625" style="0" customWidth="1"/>
    <col min="3" max="4" width="6.8515625" style="3" customWidth="1"/>
    <col min="5" max="5" width="12.7109375" style="3" customWidth="1"/>
    <col min="6" max="6" width="8.8515625" style="3" customWidth="1"/>
    <col min="7" max="7" width="12.28125" style="3" customWidth="1"/>
    <col min="8" max="8" width="10.57421875" style="5" hidden="1" customWidth="1"/>
    <col min="9" max="10" width="16.00390625" style="5" customWidth="1"/>
    <col min="11" max="11" width="12.28125" style="3" customWidth="1"/>
    <col min="12" max="12" width="12.57421875" style="5" customWidth="1"/>
    <col min="13" max="13" width="12.57421875" style="5" hidden="1" customWidth="1"/>
    <col min="14" max="14" width="12.57421875" style="3" customWidth="1"/>
    <col min="15" max="15" width="12.7109375" style="3" customWidth="1"/>
    <col min="16" max="16" width="12.28125" style="3" hidden="1" customWidth="1"/>
    <col min="17" max="17" width="13.28125" style="5" customWidth="1"/>
  </cols>
  <sheetData>
    <row r="1" spans="1:12" ht="12.75">
      <c r="A1" s="43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6" ht="12.75">
      <c r="A2" s="41" t="s">
        <v>95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N2" s="2"/>
      <c r="P2" s="2"/>
    </row>
    <row r="3" spans="1:17" s="1" customFormat="1" ht="12.75" customHeight="1">
      <c r="A3" s="50" t="s">
        <v>0</v>
      </c>
      <c r="B3" s="50" t="s">
        <v>1</v>
      </c>
      <c r="C3" s="49" t="s">
        <v>61</v>
      </c>
      <c r="D3" s="49" t="s">
        <v>62</v>
      </c>
      <c r="E3" s="49" t="s">
        <v>63</v>
      </c>
      <c r="F3" s="50" t="s">
        <v>64</v>
      </c>
      <c r="G3" s="50" t="s">
        <v>32</v>
      </c>
      <c r="H3" s="18"/>
      <c r="I3" s="47" t="s">
        <v>65</v>
      </c>
      <c r="J3" s="47" t="s">
        <v>66</v>
      </c>
      <c r="K3" s="49" t="s">
        <v>68</v>
      </c>
      <c r="L3" s="47" t="s">
        <v>67</v>
      </c>
      <c r="M3" s="4"/>
      <c r="N3" s="49" t="s">
        <v>100</v>
      </c>
      <c r="O3" s="47" t="s">
        <v>102</v>
      </c>
      <c r="P3" s="2"/>
      <c r="Q3" s="4"/>
    </row>
    <row r="4" spans="1:17" s="1" customFormat="1" ht="38.25" customHeight="1">
      <c r="A4" s="51"/>
      <c r="B4" s="51"/>
      <c r="C4" s="48"/>
      <c r="D4" s="48"/>
      <c r="E4" s="48"/>
      <c r="F4" s="48"/>
      <c r="G4" s="51"/>
      <c r="H4" s="20" t="s">
        <v>2</v>
      </c>
      <c r="I4" s="48"/>
      <c r="J4" s="48"/>
      <c r="K4" s="48"/>
      <c r="L4" s="48"/>
      <c r="M4" s="8"/>
      <c r="N4" s="48"/>
      <c r="O4" s="48"/>
      <c r="P4" s="2"/>
      <c r="Q4" s="8"/>
    </row>
    <row r="5" spans="1:17" s="10" customFormat="1" ht="12.75">
      <c r="A5" s="21" t="s">
        <v>8</v>
      </c>
      <c r="B5" s="22" t="s">
        <v>9</v>
      </c>
      <c r="C5" s="23">
        <v>0</v>
      </c>
      <c r="D5" s="23">
        <v>1000</v>
      </c>
      <c r="E5" s="23">
        <f aca="true" t="shared" si="0" ref="E5:E26">D5-C5</f>
        <v>1000</v>
      </c>
      <c r="F5" s="23">
        <v>2</v>
      </c>
      <c r="G5" s="23" t="s">
        <v>35</v>
      </c>
      <c r="H5" s="24"/>
      <c r="I5" s="24">
        <f>MIN(88+3*LOG(E5)-2,85)</f>
        <v>85</v>
      </c>
      <c r="J5" s="24">
        <f aca="true" t="shared" si="1" ref="J5:J37">I5+10*LOG(F5)</f>
        <v>88.01029995663981</v>
      </c>
      <c r="K5" s="40">
        <v>2430</v>
      </c>
      <c r="L5" s="24">
        <f aca="true" t="shared" si="2" ref="L5:L37">IF(J5-20*LOG(K5/3)&gt;0,J5-20*LOG(K5/3),0)</f>
        <v>29.84059957906681</v>
      </c>
      <c r="M5" s="12">
        <f aca="true" t="shared" si="3" ref="M5:M40">IF(L5&gt;0,10^(L5/10),0)</f>
        <v>963.962097292601</v>
      </c>
      <c r="N5" s="40">
        <v>2200</v>
      </c>
      <c r="O5" s="24">
        <f>IF(J5-20*LOG(N5/3)&gt;0,J5-20*LOG(N5/3),0)</f>
        <v>30.704271434588932</v>
      </c>
      <c r="P5" s="12">
        <f aca="true" t="shared" si="4" ref="P5:P40">IF(O5&gt;0,10^(O5/10),0)</f>
        <v>1176.053675269232</v>
      </c>
      <c r="Q5" s="12"/>
    </row>
    <row r="6" spans="1:17" s="10" customFormat="1" ht="12.75">
      <c r="A6" s="22"/>
      <c r="B6" s="22" t="s">
        <v>10</v>
      </c>
      <c r="C6" s="23">
        <v>1000</v>
      </c>
      <c r="D6" s="23">
        <v>1750</v>
      </c>
      <c r="E6" s="23">
        <f t="shared" si="0"/>
        <v>750</v>
      </c>
      <c r="F6" s="23">
        <v>1</v>
      </c>
      <c r="G6" s="23" t="s">
        <v>35</v>
      </c>
      <c r="H6" s="24"/>
      <c r="I6" s="24">
        <f>MIN(88+3*LOG(E6)-2,85)</f>
        <v>85</v>
      </c>
      <c r="J6" s="24">
        <f t="shared" si="1"/>
        <v>85</v>
      </c>
      <c r="K6" s="40">
        <v>2430</v>
      </c>
      <c r="L6" s="24">
        <f t="shared" si="2"/>
        <v>26.830299622427</v>
      </c>
      <c r="M6" s="12">
        <f t="shared" si="3"/>
        <v>481.98104864630045</v>
      </c>
      <c r="N6" s="40">
        <v>2200</v>
      </c>
      <c r="O6" s="24">
        <f aca="true" t="shared" si="5" ref="O6:O38">IF(J6-20*LOG(N6/3)&gt;0,J6-20*LOG(N6/3),0)</f>
        <v>27.69397147794912</v>
      </c>
      <c r="P6" s="12">
        <f t="shared" si="4"/>
        <v>588.0268376346158</v>
      </c>
      <c r="Q6" s="12"/>
    </row>
    <row r="7" spans="1:17" s="10" customFormat="1" ht="12.75">
      <c r="A7" s="22"/>
      <c r="B7" s="22" t="s">
        <v>11</v>
      </c>
      <c r="C7" s="23">
        <v>0</v>
      </c>
      <c r="D7" s="23">
        <v>250</v>
      </c>
      <c r="E7" s="23">
        <f t="shared" si="0"/>
        <v>250</v>
      </c>
      <c r="F7" s="23">
        <v>1</v>
      </c>
      <c r="G7" s="23" t="s">
        <v>35</v>
      </c>
      <c r="H7" s="24"/>
      <c r="I7" s="24">
        <f>MIN(88+3*LOG(E7)-2,85)</f>
        <v>85</v>
      </c>
      <c r="J7" s="24">
        <f t="shared" si="1"/>
        <v>85</v>
      </c>
      <c r="K7" s="40">
        <v>2430</v>
      </c>
      <c r="L7" s="24">
        <f t="shared" si="2"/>
        <v>26.830299622427</v>
      </c>
      <c r="M7" s="12">
        <f t="shared" si="3"/>
        <v>481.98104864630045</v>
      </c>
      <c r="N7" s="40">
        <v>2200</v>
      </c>
      <c r="O7" s="24">
        <f t="shared" si="5"/>
        <v>27.69397147794912</v>
      </c>
      <c r="P7" s="12">
        <f t="shared" si="4"/>
        <v>588.0268376346158</v>
      </c>
      <c r="Q7" s="12"/>
    </row>
    <row r="8" spans="1:17" s="10" customFormat="1" ht="12.75">
      <c r="A8" s="22"/>
      <c r="B8" s="22" t="s">
        <v>12</v>
      </c>
      <c r="C8" s="23">
        <v>250</v>
      </c>
      <c r="D8" s="23">
        <v>400</v>
      </c>
      <c r="E8" s="23">
        <f t="shared" si="0"/>
        <v>150</v>
      </c>
      <c r="F8" s="23">
        <v>2</v>
      </c>
      <c r="G8" s="23" t="s">
        <v>35</v>
      </c>
      <c r="H8" s="24"/>
      <c r="I8" s="24">
        <f>MIN(88+3*LOG(E8)-2,85)</f>
        <v>85</v>
      </c>
      <c r="J8" s="24">
        <f t="shared" si="1"/>
        <v>88.01029995663981</v>
      </c>
      <c r="K8" s="40">
        <v>2430</v>
      </c>
      <c r="L8" s="24">
        <f t="shared" si="2"/>
        <v>29.84059957906681</v>
      </c>
      <c r="M8" s="12">
        <f t="shared" si="3"/>
        <v>963.962097292601</v>
      </c>
      <c r="N8" s="40">
        <v>2200</v>
      </c>
      <c r="O8" s="24">
        <f t="shared" si="5"/>
        <v>30.704271434588932</v>
      </c>
      <c r="P8" s="12">
        <f t="shared" si="4"/>
        <v>1176.053675269232</v>
      </c>
      <c r="Q8" s="12"/>
    </row>
    <row r="9" spans="1:17" s="10" customFormat="1" ht="12.75">
      <c r="A9" s="22"/>
      <c r="B9" s="22" t="s">
        <v>13</v>
      </c>
      <c r="C9" s="23">
        <v>60</v>
      </c>
      <c r="D9" s="23">
        <v>125</v>
      </c>
      <c r="E9" s="23">
        <f t="shared" si="0"/>
        <v>65</v>
      </c>
      <c r="F9" s="23">
        <v>1</v>
      </c>
      <c r="G9" s="23" t="s">
        <v>35</v>
      </c>
      <c r="H9" s="24"/>
      <c r="I9" s="24">
        <f aca="true" t="shared" si="6" ref="I9:I18">MIN(74+10*LOG(E9)-2,85)</f>
        <v>85</v>
      </c>
      <c r="J9" s="24">
        <f t="shared" si="1"/>
        <v>85</v>
      </c>
      <c r="K9" s="40">
        <v>2430</v>
      </c>
      <c r="L9" s="24">
        <f t="shared" si="2"/>
        <v>26.830299622427</v>
      </c>
      <c r="M9" s="12">
        <f t="shared" si="3"/>
        <v>481.98104864630045</v>
      </c>
      <c r="N9" s="40">
        <v>2200</v>
      </c>
      <c r="O9" s="24">
        <f t="shared" si="5"/>
        <v>27.69397147794912</v>
      </c>
      <c r="P9" s="12">
        <f t="shared" si="4"/>
        <v>588.0268376346158</v>
      </c>
      <c r="Q9" s="12"/>
    </row>
    <row r="10" spans="1:17" s="10" customFormat="1" ht="12.75">
      <c r="A10" s="22"/>
      <c r="B10" s="22" t="s">
        <v>14</v>
      </c>
      <c r="C10" s="23">
        <v>25</v>
      </c>
      <c r="D10" s="23">
        <v>40</v>
      </c>
      <c r="E10" s="23">
        <f t="shared" si="0"/>
        <v>15</v>
      </c>
      <c r="F10" s="23">
        <v>2</v>
      </c>
      <c r="G10" s="23" t="s">
        <v>35</v>
      </c>
      <c r="H10" s="24"/>
      <c r="I10" s="24">
        <f t="shared" si="6"/>
        <v>83.76091259055681</v>
      </c>
      <c r="J10" s="24">
        <f t="shared" si="1"/>
        <v>86.77121254719663</v>
      </c>
      <c r="K10" s="40">
        <v>2430</v>
      </c>
      <c r="L10" s="24">
        <f t="shared" si="2"/>
        <v>28.601512169623625</v>
      </c>
      <c r="M10" s="12">
        <f t="shared" si="3"/>
        <v>724.6882452954329</v>
      </c>
      <c r="N10" s="40">
        <v>2200</v>
      </c>
      <c r="O10" s="24">
        <f t="shared" si="5"/>
        <v>29.465184025145746</v>
      </c>
      <c r="P10" s="12">
        <f t="shared" si="4"/>
        <v>884.1346321580595</v>
      </c>
      <c r="Q10" s="12"/>
    </row>
    <row r="11" spans="1:17" s="10" customFormat="1" ht="12.75">
      <c r="A11" s="22"/>
      <c r="B11" s="22" t="s">
        <v>15</v>
      </c>
      <c r="C11" s="23">
        <v>75</v>
      </c>
      <c r="D11" s="23">
        <v>100</v>
      </c>
      <c r="E11" s="23">
        <f t="shared" si="0"/>
        <v>25</v>
      </c>
      <c r="F11" s="23">
        <v>2</v>
      </c>
      <c r="G11" s="23" t="s">
        <v>35</v>
      </c>
      <c r="H11" s="24"/>
      <c r="I11" s="24">
        <f t="shared" si="6"/>
        <v>85</v>
      </c>
      <c r="J11" s="24">
        <f t="shared" si="1"/>
        <v>88.01029995663981</v>
      </c>
      <c r="K11" s="40">
        <v>2430</v>
      </c>
      <c r="L11" s="24">
        <f t="shared" si="2"/>
        <v>29.84059957906681</v>
      </c>
      <c r="M11" s="12">
        <f t="shared" si="3"/>
        <v>963.962097292601</v>
      </c>
      <c r="N11" s="40">
        <v>2200</v>
      </c>
      <c r="O11" s="24">
        <f t="shared" si="5"/>
        <v>30.704271434588932</v>
      </c>
      <c r="P11" s="12">
        <f t="shared" si="4"/>
        <v>1176.053675269232</v>
      </c>
      <c r="Q11" s="12"/>
    </row>
    <row r="12" spans="1:17" s="10" customFormat="1" ht="12.75">
      <c r="A12" s="22"/>
      <c r="B12" s="22" t="s">
        <v>16</v>
      </c>
      <c r="C12" s="23">
        <v>30</v>
      </c>
      <c r="D12" s="23">
        <v>40</v>
      </c>
      <c r="E12" s="23">
        <f t="shared" si="0"/>
        <v>10</v>
      </c>
      <c r="F12" s="23">
        <v>2</v>
      </c>
      <c r="G12" s="23" t="s">
        <v>35</v>
      </c>
      <c r="H12" s="24"/>
      <c r="I12" s="24">
        <f t="shared" si="6"/>
        <v>82</v>
      </c>
      <c r="J12" s="24">
        <f t="shared" si="1"/>
        <v>85.01029995663981</v>
      </c>
      <c r="K12" s="40">
        <v>2430</v>
      </c>
      <c r="L12" s="24">
        <f t="shared" si="2"/>
        <v>26.84059957906681</v>
      </c>
      <c r="M12" s="12">
        <f t="shared" si="3"/>
        <v>483.12549686362183</v>
      </c>
      <c r="N12" s="40">
        <v>2200</v>
      </c>
      <c r="O12" s="24">
        <f t="shared" si="5"/>
        <v>27.704271434588932</v>
      </c>
      <c r="P12" s="12">
        <f t="shared" si="4"/>
        <v>589.4230881053728</v>
      </c>
      <c r="Q12" s="12"/>
    </row>
    <row r="13" spans="1:17" s="10" customFormat="1" ht="12.75">
      <c r="A13" s="22"/>
      <c r="B13" s="22" t="s">
        <v>17</v>
      </c>
      <c r="C13" s="23">
        <v>0</v>
      </c>
      <c r="D13" s="23">
        <v>10</v>
      </c>
      <c r="E13" s="23">
        <f t="shared" si="0"/>
        <v>10</v>
      </c>
      <c r="F13" s="23">
        <v>2</v>
      </c>
      <c r="G13" s="23" t="s">
        <v>35</v>
      </c>
      <c r="H13" s="24"/>
      <c r="I13" s="24">
        <f t="shared" si="6"/>
        <v>82</v>
      </c>
      <c r="J13" s="24">
        <f t="shared" si="1"/>
        <v>85.01029995663981</v>
      </c>
      <c r="K13" s="40">
        <v>2430</v>
      </c>
      <c r="L13" s="24">
        <f t="shared" si="2"/>
        <v>26.84059957906681</v>
      </c>
      <c r="M13" s="12">
        <f t="shared" si="3"/>
        <v>483.12549686362183</v>
      </c>
      <c r="N13" s="40">
        <v>2200</v>
      </c>
      <c r="O13" s="24">
        <f t="shared" si="5"/>
        <v>27.704271434588932</v>
      </c>
      <c r="P13" s="12">
        <f t="shared" si="4"/>
        <v>589.4230881053728</v>
      </c>
      <c r="Q13" s="12"/>
    </row>
    <row r="14" spans="1:17" s="10" customFormat="1" ht="12.75">
      <c r="A14" s="22"/>
      <c r="B14" s="22" t="s">
        <v>18</v>
      </c>
      <c r="C14" s="23">
        <v>0</v>
      </c>
      <c r="D14" s="23">
        <v>50</v>
      </c>
      <c r="E14" s="23">
        <f t="shared" si="0"/>
        <v>50</v>
      </c>
      <c r="F14" s="23">
        <v>2</v>
      </c>
      <c r="G14" s="23" t="s">
        <v>35</v>
      </c>
      <c r="H14" s="24"/>
      <c r="I14" s="24">
        <f t="shared" si="6"/>
        <v>85</v>
      </c>
      <c r="J14" s="24">
        <f t="shared" si="1"/>
        <v>88.01029995663981</v>
      </c>
      <c r="K14" s="40">
        <v>2430</v>
      </c>
      <c r="L14" s="24">
        <f t="shared" si="2"/>
        <v>29.84059957906681</v>
      </c>
      <c r="M14" s="12">
        <f t="shared" si="3"/>
        <v>963.962097292601</v>
      </c>
      <c r="N14" s="40">
        <v>2200</v>
      </c>
      <c r="O14" s="24">
        <f t="shared" si="5"/>
        <v>30.704271434588932</v>
      </c>
      <c r="P14" s="12">
        <f t="shared" si="4"/>
        <v>1176.053675269232</v>
      </c>
      <c r="Q14" s="12"/>
    </row>
    <row r="15" spans="1:17" s="10" customFormat="1" ht="12.75">
      <c r="A15" s="22"/>
      <c r="B15" s="22" t="s">
        <v>29</v>
      </c>
      <c r="C15" s="23">
        <v>0</v>
      </c>
      <c r="D15" s="23">
        <v>5</v>
      </c>
      <c r="E15" s="23">
        <f t="shared" si="0"/>
        <v>5</v>
      </c>
      <c r="F15" s="23">
        <v>2</v>
      </c>
      <c r="G15" s="23" t="s">
        <v>35</v>
      </c>
      <c r="H15" s="24"/>
      <c r="I15" s="24">
        <f t="shared" si="6"/>
        <v>78.98970004336019</v>
      </c>
      <c r="J15" s="24">
        <f t="shared" si="1"/>
        <v>82</v>
      </c>
      <c r="K15" s="40">
        <v>2430</v>
      </c>
      <c r="L15" s="24">
        <f t="shared" si="2"/>
        <v>23.830299622427</v>
      </c>
      <c r="M15" s="12">
        <f t="shared" si="3"/>
        <v>241.56274843181092</v>
      </c>
      <c r="N15" s="40">
        <v>2200</v>
      </c>
      <c r="O15" s="24">
        <f t="shared" si="5"/>
        <v>24.69397147794912</v>
      </c>
      <c r="P15" s="12">
        <f t="shared" si="4"/>
        <v>294.7115440526864</v>
      </c>
      <c r="Q15" s="12"/>
    </row>
    <row r="16" spans="1:17" s="10" customFormat="1" ht="12.75">
      <c r="A16" s="22"/>
      <c r="B16" s="22" t="s">
        <v>19</v>
      </c>
      <c r="C16" s="23">
        <v>0</v>
      </c>
      <c r="D16" s="23">
        <v>1</v>
      </c>
      <c r="E16" s="23">
        <f t="shared" si="0"/>
        <v>1</v>
      </c>
      <c r="F16" s="23">
        <v>2</v>
      </c>
      <c r="G16" s="23" t="s">
        <v>35</v>
      </c>
      <c r="H16" s="24"/>
      <c r="I16" s="24">
        <f t="shared" si="6"/>
        <v>72</v>
      </c>
      <c r="J16" s="24">
        <f t="shared" si="1"/>
        <v>75.01029995663981</v>
      </c>
      <c r="K16" s="40">
        <v>2430</v>
      </c>
      <c r="L16" s="24">
        <f t="shared" si="2"/>
        <v>16.84059957906681</v>
      </c>
      <c r="M16" s="12">
        <f t="shared" si="3"/>
        <v>48.312549686362196</v>
      </c>
      <c r="N16" s="40">
        <v>2200</v>
      </c>
      <c r="O16" s="24">
        <f t="shared" si="5"/>
        <v>17.704271434588932</v>
      </c>
      <c r="P16" s="12">
        <f t="shared" si="4"/>
        <v>58.94230881053722</v>
      </c>
      <c r="Q16" s="12"/>
    </row>
    <row r="17" spans="1:17" s="10" customFormat="1" ht="12.75">
      <c r="A17" s="22"/>
      <c r="B17" s="22" t="s">
        <v>96</v>
      </c>
      <c r="C17" s="23">
        <v>0</v>
      </c>
      <c r="D17" s="23">
        <v>25</v>
      </c>
      <c r="E17" s="23">
        <f t="shared" si="0"/>
        <v>25</v>
      </c>
      <c r="F17" s="23">
        <v>2</v>
      </c>
      <c r="G17" s="23" t="s">
        <v>35</v>
      </c>
      <c r="H17" s="24"/>
      <c r="I17" s="24">
        <f t="shared" si="6"/>
        <v>85</v>
      </c>
      <c r="J17" s="24">
        <f t="shared" si="1"/>
        <v>88.01029995663981</v>
      </c>
      <c r="K17" s="40">
        <v>2430</v>
      </c>
      <c r="L17" s="24">
        <f t="shared" si="2"/>
        <v>29.84059957906681</v>
      </c>
      <c r="M17" s="12">
        <f t="shared" si="3"/>
        <v>963.962097292601</v>
      </c>
      <c r="N17" s="40">
        <v>2200</v>
      </c>
      <c r="O17" s="24">
        <f t="shared" si="5"/>
        <v>30.704271434588932</v>
      </c>
      <c r="P17" s="12">
        <f t="shared" si="4"/>
        <v>1176.053675269232</v>
      </c>
      <c r="Q17" s="12"/>
    </row>
    <row r="18" spans="1:17" s="10" customFormat="1" ht="12.75">
      <c r="A18" s="22"/>
      <c r="B18" s="22" t="s">
        <v>20</v>
      </c>
      <c r="C18" s="23">
        <v>0</v>
      </c>
      <c r="D18" s="23">
        <v>5</v>
      </c>
      <c r="E18" s="23">
        <f t="shared" si="0"/>
        <v>5</v>
      </c>
      <c r="F18" s="23">
        <v>2</v>
      </c>
      <c r="G18" s="23" t="s">
        <v>35</v>
      </c>
      <c r="H18" s="24"/>
      <c r="I18" s="24">
        <f t="shared" si="6"/>
        <v>78.98970004336019</v>
      </c>
      <c r="J18" s="24">
        <f t="shared" si="1"/>
        <v>82</v>
      </c>
      <c r="K18" s="40">
        <v>2430</v>
      </c>
      <c r="L18" s="24">
        <f t="shared" si="2"/>
        <v>23.830299622427</v>
      </c>
      <c r="M18" s="12">
        <f t="shared" si="3"/>
        <v>241.56274843181092</v>
      </c>
      <c r="N18" s="40">
        <v>2200</v>
      </c>
      <c r="O18" s="24">
        <f t="shared" si="5"/>
        <v>24.69397147794912</v>
      </c>
      <c r="P18" s="12">
        <f t="shared" si="4"/>
        <v>294.7115440526864</v>
      </c>
      <c r="Q18" s="12"/>
    </row>
    <row r="19" spans="1:17" s="10" customFormat="1" ht="12.75">
      <c r="A19" s="22"/>
      <c r="B19" s="22" t="s">
        <v>27</v>
      </c>
      <c r="C19" s="23">
        <v>75</v>
      </c>
      <c r="D19" s="23">
        <v>150</v>
      </c>
      <c r="E19" s="23">
        <f t="shared" si="0"/>
        <v>75</v>
      </c>
      <c r="F19" s="23">
        <v>6</v>
      </c>
      <c r="G19" s="23" t="s">
        <v>35</v>
      </c>
      <c r="H19" s="24"/>
      <c r="I19" s="24">
        <f>MIN(95+10*LOG(E19)-9-7,85)</f>
        <v>85</v>
      </c>
      <c r="J19" s="24">
        <f t="shared" si="1"/>
        <v>92.78151250383644</v>
      </c>
      <c r="K19" s="40">
        <v>2430</v>
      </c>
      <c r="L19" s="24">
        <f t="shared" si="2"/>
        <v>34.61181212626344</v>
      </c>
      <c r="M19" s="12">
        <f t="shared" si="3"/>
        <v>2891.8862918778063</v>
      </c>
      <c r="N19" s="40">
        <v>2200</v>
      </c>
      <c r="O19" s="24">
        <f t="shared" si="5"/>
        <v>35.47548398178556</v>
      </c>
      <c r="P19" s="12">
        <f t="shared" si="4"/>
        <v>3528.1610258077</v>
      </c>
      <c r="Q19" s="12"/>
    </row>
    <row r="20" spans="1:17" s="10" customFormat="1" ht="12.75">
      <c r="A20" s="22"/>
      <c r="B20" s="22" t="s">
        <v>28</v>
      </c>
      <c r="C20" s="23">
        <v>0</v>
      </c>
      <c r="D20" s="23">
        <v>15</v>
      </c>
      <c r="E20" s="23">
        <f t="shared" si="0"/>
        <v>15</v>
      </c>
      <c r="F20" s="23">
        <v>17</v>
      </c>
      <c r="G20" s="23" t="s">
        <v>36</v>
      </c>
      <c r="H20" s="24"/>
      <c r="I20" s="24">
        <v>85</v>
      </c>
      <c r="J20" s="24">
        <f t="shared" si="1"/>
        <v>97.30448921378274</v>
      </c>
      <c r="K20" s="40">
        <v>2430</v>
      </c>
      <c r="L20" s="24">
        <f t="shared" si="2"/>
        <v>39.134788836209744</v>
      </c>
      <c r="M20" s="12">
        <f t="shared" si="3"/>
        <v>8193.677826987116</v>
      </c>
      <c r="N20" s="40">
        <v>2200</v>
      </c>
      <c r="O20" s="24">
        <f t="shared" si="5"/>
        <v>39.998460691731864</v>
      </c>
      <c r="P20" s="12">
        <f t="shared" si="4"/>
        <v>9996.45623978848</v>
      </c>
      <c r="Q20" s="12"/>
    </row>
    <row r="21" spans="1:17" s="10" customFormat="1" ht="12.75">
      <c r="A21" s="22"/>
      <c r="B21" s="22" t="s">
        <v>21</v>
      </c>
      <c r="C21" s="23">
        <v>10000</v>
      </c>
      <c r="D21" s="23">
        <v>12000</v>
      </c>
      <c r="E21" s="23">
        <f t="shared" si="0"/>
        <v>2000</v>
      </c>
      <c r="F21" s="23">
        <v>1</v>
      </c>
      <c r="G21" s="23" t="s">
        <v>37</v>
      </c>
      <c r="H21" s="24"/>
      <c r="I21" s="24">
        <v>85</v>
      </c>
      <c r="J21" s="24">
        <f t="shared" si="1"/>
        <v>85</v>
      </c>
      <c r="K21" s="40">
        <v>2430</v>
      </c>
      <c r="L21" s="24">
        <f t="shared" si="2"/>
        <v>26.830299622427</v>
      </c>
      <c r="M21" s="12">
        <f t="shared" si="3"/>
        <v>481.98104864630045</v>
      </c>
      <c r="N21" s="40">
        <v>2200</v>
      </c>
      <c r="O21" s="24">
        <f t="shared" si="5"/>
        <v>27.69397147794912</v>
      </c>
      <c r="P21" s="12">
        <f t="shared" si="4"/>
        <v>588.0268376346158</v>
      </c>
      <c r="Q21" s="12"/>
    </row>
    <row r="22" spans="1:17" s="10" customFormat="1" ht="12.75">
      <c r="A22" s="22"/>
      <c r="B22" s="22" t="s">
        <v>22</v>
      </c>
      <c r="C22" s="23">
        <v>0</v>
      </c>
      <c r="D22" s="23">
        <v>25</v>
      </c>
      <c r="E22" s="23">
        <f t="shared" si="0"/>
        <v>25</v>
      </c>
      <c r="F22" s="23">
        <v>1</v>
      </c>
      <c r="G22" s="23" t="s">
        <v>37</v>
      </c>
      <c r="H22" s="24"/>
      <c r="I22" s="24">
        <f>MIN(74+10*LOG(E22)-2,85)</f>
        <v>85</v>
      </c>
      <c r="J22" s="24">
        <f t="shared" si="1"/>
        <v>85</v>
      </c>
      <c r="K22" s="40">
        <v>2430</v>
      </c>
      <c r="L22" s="24">
        <f t="shared" si="2"/>
        <v>26.830299622427</v>
      </c>
      <c r="M22" s="12">
        <f t="shared" si="3"/>
        <v>481.98104864630045</v>
      </c>
      <c r="N22" s="40">
        <v>2200</v>
      </c>
      <c r="O22" s="24">
        <f t="shared" si="5"/>
        <v>27.69397147794912</v>
      </c>
      <c r="P22" s="12">
        <f t="shared" si="4"/>
        <v>588.0268376346158</v>
      </c>
      <c r="Q22" s="12"/>
    </row>
    <row r="23" spans="1:17" s="10" customFormat="1" ht="12.75">
      <c r="A23" s="22"/>
      <c r="B23" s="22" t="s">
        <v>23</v>
      </c>
      <c r="C23" s="23">
        <v>0</v>
      </c>
      <c r="D23" s="23">
        <v>400</v>
      </c>
      <c r="E23" s="23">
        <f t="shared" si="0"/>
        <v>400</v>
      </c>
      <c r="F23" s="23">
        <v>1</v>
      </c>
      <c r="G23" s="23" t="s">
        <v>37</v>
      </c>
      <c r="H23" s="24"/>
      <c r="I23" s="24">
        <v>85</v>
      </c>
      <c r="J23" s="24">
        <f t="shared" si="1"/>
        <v>85</v>
      </c>
      <c r="K23" s="40">
        <v>2430</v>
      </c>
      <c r="L23" s="24">
        <f t="shared" si="2"/>
        <v>26.830299622427</v>
      </c>
      <c r="M23" s="12">
        <f t="shared" si="3"/>
        <v>481.98104864630045</v>
      </c>
      <c r="N23" s="40">
        <v>2200</v>
      </c>
      <c r="O23" s="24">
        <f t="shared" si="5"/>
        <v>27.69397147794912</v>
      </c>
      <c r="P23" s="12">
        <f t="shared" si="4"/>
        <v>588.0268376346158</v>
      </c>
      <c r="Q23" s="12"/>
    </row>
    <row r="24" spans="1:17" s="10" customFormat="1" ht="12.75">
      <c r="A24" s="22"/>
      <c r="B24" s="22" t="s">
        <v>24</v>
      </c>
      <c r="C24" s="23">
        <v>0</v>
      </c>
      <c r="D24" s="23">
        <v>400</v>
      </c>
      <c r="E24" s="23">
        <f t="shared" si="0"/>
        <v>400</v>
      </c>
      <c r="F24" s="23">
        <v>1</v>
      </c>
      <c r="G24" s="23" t="s">
        <v>37</v>
      </c>
      <c r="H24" s="24"/>
      <c r="I24" s="24">
        <v>85</v>
      </c>
      <c r="J24" s="24">
        <f t="shared" si="1"/>
        <v>85</v>
      </c>
      <c r="K24" s="40">
        <v>2430</v>
      </c>
      <c r="L24" s="24">
        <f t="shared" si="2"/>
        <v>26.830299622427</v>
      </c>
      <c r="M24" s="12">
        <f t="shared" si="3"/>
        <v>481.98104864630045</v>
      </c>
      <c r="N24" s="40">
        <v>2200</v>
      </c>
      <c r="O24" s="24">
        <f t="shared" si="5"/>
        <v>27.69397147794912</v>
      </c>
      <c r="P24" s="12">
        <f t="shared" si="4"/>
        <v>588.0268376346158</v>
      </c>
      <c r="Q24" s="12"/>
    </row>
    <row r="25" spans="1:17" s="10" customFormat="1" ht="12.75">
      <c r="A25" s="22"/>
      <c r="B25" s="22" t="s">
        <v>25</v>
      </c>
      <c r="C25" s="23">
        <v>0</v>
      </c>
      <c r="D25" s="23">
        <v>20</v>
      </c>
      <c r="E25" s="23">
        <f t="shared" si="0"/>
        <v>20</v>
      </c>
      <c r="F25" s="23">
        <v>1</v>
      </c>
      <c r="G25" s="23" t="s">
        <v>37</v>
      </c>
      <c r="H25" s="24"/>
      <c r="I25" s="24">
        <f>MIN(74+10*LOG(E25)-2,85)</f>
        <v>85</v>
      </c>
      <c r="J25" s="24">
        <f t="shared" si="1"/>
        <v>85</v>
      </c>
      <c r="K25" s="40">
        <v>2430</v>
      </c>
      <c r="L25" s="24">
        <f t="shared" si="2"/>
        <v>26.830299622427</v>
      </c>
      <c r="M25" s="12">
        <f t="shared" si="3"/>
        <v>481.98104864630045</v>
      </c>
      <c r="N25" s="40">
        <v>2200</v>
      </c>
      <c r="O25" s="24">
        <f t="shared" si="5"/>
        <v>27.69397147794912</v>
      </c>
      <c r="P25" s="12">
        <f t="shared" si="4"/>
        <v>588.0268376346158</v>
      </c>
      <c r="Q25" s="12"/>
    </row>
    <row r="26" spans="1:17" s="10" customFormat="1" ht="12.75">
      <c r="A26" s="22"/>
      <c r="B26" s="22" t="s">
        <v>26</v>
      </c>
      <c r="C26" s="23">
        <v>0</v>
      </c>
      <c r="D26" s="23">
        <v>20</v>
      </c>
      <c r="E26" s="23">
        <f t="shared" si="0"/>
        <v>20</v>
      </c>
      <c r="F26" s="23">
        <v>1</v>
      </c>
      <c r="G26" s="23" t="s">
        <v>37</v>
      </c>
      <c r="H26" s="24"/>
      <c r="I26" s="24">
        <f>MIN(74+10*LOG(E26)-2,85)</f>
        <v>85</v>
      </c>
      <c r="J26" s="24">
        <f t="shared" si="1"/>
        <v>85</v>
      </c>
      <c r="K26" s="40">
        <v>2430</v>
      </c>
      <c r="L26" s="24">
        <f t="shared" si="2"/>
        <v>26.830299622427</v>
      </c>
      <c r="M26" s="12">
        <f t="shared" si="3"/>
        <v>481.98104864630045</v>
      </c>
      <c r="N26" s="40">
        <v>2200</v>
      </c>
      <c r="O26" s="24">
        <f t="shared" si="5"/>
        <v>27.69397147794912</v>
      </c>
      <c r="P26" s="12">
        <f t="shared" si="4"/>
        <v>588.0268376346158</v>
      </c>
      <c r="Q26" s="12"/>
    </row>
    <row r="27" spans="1:17" s="10" customFormat="1" ht="12.75">
      <c r="A27" s="21" t="s">
        <v>58</v>
      </c>
      <c r="B27" s="22" t="s">
        <v>39</v>
      </c>
      <c r="C27" s="23"/>
      <c r="D27" s="23"/>
      <c r="E27" s="23"/>
      <c r="F27" s="23">
        <v>1</v>
      </c>
      <c r="G27" s="23"/>
      <c r="H27" s="24"/>
      <c r="I27" s="24">
        <v>85</v>
      </c>
      <c r="J27" s="24">
        <f t="shared" si="1"/>
        <v>85</v>
      </c>
      <c r="K27" s="40">
        <v>4940</v>
      </c>
      <c r="L27" s="24">
        <f t="shared" si="2"/>
        <v>20.66788611592031</v>
      </c>
      <c r="M27" s="12">
        <f t="shared" si="3"/>
        <v>116.62418225800882</v>
      </c>
      <c r="N27" s="40">
        <v>4800</v>
      </c>
      <c r="O27" s="24">
        <f t="shared" si="5"/>
        <v>20.917600346881514</v>
      </c>
      <c r="P27" s="12">
        <f t="shared" si="4"/>
        <v>123.52647110032763</v>
      </c>
      <c r="Q27" s="12"/>
    </row>
    <row r="28" spans="1:17" s="10" customFormat="1" ht="12.75">
      <c r="A28" s="22"/>
      <c r="B28" s="22" t="s">
        <v>33</v>
      </c>
      <c r="C28" s="23">
        <v>1250</v>
      </c>
      <c r="D28" s="23">
        <v>1750</v>
      </c>
      <c r="E28" s="23">
        <f aca="true" t="shared" si="7" ref="E28:E33">D28-C28</f>
        <v>500</v>
      </c>
      <c r="F28" s="23">
        <v>3</v>
      </c>
      <c r="G28" s="23" t="s">
        <v>38</v>
      </c>
      <c r="H28" s="24"/>
      <c r="I28" s="24">
        <f>MIN(88+3*LOG(E28)-2,85)</f>
        <v>85</v>
      </c>
      <c r="J28" s="24">
        <f t="shared" si="1"/>
        <v>89.77121254719663</v>
      </c>
      <c r="K28" s="40">
        <v>4940</v>
      </c>
      <c r="L28" s="24">
        <f t="shared" si="2"/>
        <v>25.439098663116937</v>
      </c>
      <c r="M28" s="12">
        <f t="shared" si="3"/>
        <v>349.87254677402655</v>
      </c>
      <c r="N28" s="40">
        <v>4800</v>
      </c>
      <c r="O28" s="24">
        <f t="shared" si="5"/>
        <v>25.68881289407814</v>
      </c>
      <c r="P28" s="12">
        <f t="shared" si="4"/>
        <v>370.579413300983</v>
      </c>
      <c r="Q28" s="12"/>
    </row>
    <row r="29" spans="1:17" s="10" customFormat="1" ht="12.75">
      <c r="A29" s="22"/>
      <c r="B29" s="22" t="s">
        <v>34</v>
      </c>
      <c r="C29" s="23">
        <v>100</v>
      </c>
      <c r="D29" s="23">
        <v>150</v>
      </c>
      <c r="E29" s="23">
        <f t="shared" si="7"/>
        <v>50</v>
      </c>
      <c r="F29" s="23">
        <v>1</v>
      </c>
      <c r="G29" s="23" t="s">
        <v>38</v>
      </c>
      <c r="H29" s="24"/>
      <c r="I29" s="24">
        <f>MIN(74+10*LOG(E29)-2,85)</f>
        <v>85</v>
      </c>
      <c r="J29" s="24">
        <f t="shared" si="1"/>
        <v>85</v>
      </c>
      <c r="K29" s="40">
        <v>4940</v>
      </c>
      <c r="L29" s="24">
        <f t="shared" si="2"/>
        <v>20.66788611592031</v>
      </c>
      <c r="M29" s="12">
        <f t="shared" si="3"/>
        <v>116.62418225800882</v>
      </c>
      <c r="N29" s="40">
        <v>4800</v>
      </c>
      <c r="O29" s="24">
        <f t="shared" si="5"/>
        <v>20.917600346881514</v>
      </c>
      <c r="P29" s="12">
        <f t="shared" si="4"/>
        <v>123.52647110032763</v>
      </c>
      <c r="Q29" s="12"/>
    </row>
    <row r="30" spans="1:17" s="10" customFormat="1" ht="12.75">
      <c r="A30" s="21" t="s">
        <v>60</v>
      </c>
      <c r="B30" s="22" t="s">
        <v>46</v>
      </c>
      <c r="C30" s="23">
        <v>0</v>
      </c>
      <c r="D30" s="23">
        <v>250</v>
      </c>
      <c r="E30" s="23">
        <f t="shared" si="7"/>
        <v>250</v>
      </c>
      <c r="F30" s="23">
        <v>1</v>
      </c>
      <c r="G30" s="23" t="s">
        <v>56</v>
      </c>
      <c r="H30" s="24"/>
      <c r="I30" s="24">
        <v>85</v>
      </c>
      <c r="J30" s="24">
        <f t="shared" si="1"/>
        <v>85</v>
      </c>
      <c r="K30" s="40">
        <v>4590</v>
      </c>
      <c r="L30" s="24">
        <f t="shared" si="2"/>
        <v>21.30617138364802</v>
      </c>
      <c r="M30" s="12">
        <f t="shared" si="3"/>
        <v>135.08811398045114</v>
      </c>
      <c r="N30" s="40">
        <v>4400</v>
      </c>
      <c r="O30" s="24">
        <f t="shared" si="5"/>
        <v>21.6733715646695</v>
      </c>
      <c r="P30" s="12">
        <f t="shared" si="4"/>
        <v>147.00670940865422</v>
      </c>
      <c r="Q30" s="12"/>
    </row>
    <row r="31" spans="1:17" s="10" customFormat="1" ht="12.75">
      <c r="A31" s="22"/>
      <c r="B31" s="22" t="s">
        <v>47</v>
      </c>
      <c r="C31" s="23">
        <v>0</v>
      </c>
      <c r="D31" s="23">
        <v>30</v>
      </c>
      <c r="E31" s="23">
        <f t="shared" si="7"/>
        <v>30</v>
      </c>
      <c r="F31" s="23">
        <v>1</v>
      </c>
      <c r="G31" s="23" t="s">
        <v>56</v>
      </c>
      <c r="H31" s="24"/>
      <c r="I31" s="24">
        <v>80</v>
      </c>
      <c r="J31" s="24">
        <f t="shared" si="1"/>
        <v>80</v>
      </c>
      <c r="K31" s="40">
        <v>4590</v>
      </c>
      <c r="L31" s="24">
        <f t="shared" si="2"/>
        <v>16.30617138364802</v>
      </c>
      <c r="M31" s="12">
        <f t="shared" si="3"/>
        <v>42.71861249946599</v>
      </c>
      <c r="N31" s="40">
        <v>4400</v>
      </c>
      <c r="O31" s="24">
        <f t="shared" si="5"/>
        <v>16.6733715646695</v>
      </c>
      <c r="P31" s="12">
        <f t="shared" si="4"/>
        <v>46.48760330578514</v>
      </c>
      <c r="Q31" s="12"/>
    </row>
    <row r="32" spans="1:17" s="10" customFormat="1" ht="12.75">
      <c r="A32" s="22"/>
      <c r="B32" s="22" t="s">
        <v>48</v>
      </c>
      <c r="C32" s="23">
        <v>0</v>
      </c>
      <c r="D32" s="23">
        <v>7.5</v>
      </c>
      <c r="E32" s="23">
        <f t="shared" si="7"/>
        <v>7.5</v>
      </c>
      <c r="F32" s="23">
        <v>1</v>
      </c>
      <c r="G32" s="23" t="s">
        <v>57</v>
      </c>
      <c r="H32" s="24"/>
      <c r="I32" s="24">
        <v>50</v>
      </c>
      <c r="J32" s="24">
        <f t="shared" si="1"/>
        <v>50</v>
      </c>
      <c r="K32" s="40">
        <v>4590</v>
      </c>
      <c r="L32" s="24">
        <f t="shared" si="2"/>
        <v>0</v>
      </c>
      <c r="M32" s="12">
        <f t="shared" si="3"/>
        <v>0</v>
      </c>
      <c r="N32" s="40">
        <v>4400</v>
      </c>
      <c r="O32" s="24">
        <f t="shared" si="5"/>
        <v>0</v>
      </c>
      <c r="P32" s="12">
        <f t="shared" si="4"/>
        <v>0</v>
      </c>
      <c r="Q32" s="12"/>
    </row>
    <row r="33" spans="1:17" s="10" customFormat="1" ht="12.75">
      <c r="A33" s="22"/>
      <c r="B33" s="22" t="s">
        <v>49</v>
      </c>
      <c r="C33" s="23">
        <v>0</v>
      </c>
      <c r="D33" s="23">
        <v>7.5</v>
      </c>
      <c r="E33" s="23">
        <f t="shared" si="7"/>
        <v>7.5</v>
      </c>
      <c r="F33" s="23">
        <v>1</v>
      </c>
      <c r="G33" s="23" t="s">
        <v>57</v>
      </c>
      <c r="H33" s="24"/>
      <c r="I33" s="24">
        <v>25</v>
      </c>
      <c r="J33" s="24">
        <f t="shared" si="1"/>
        <v>25</v>
      </c>
      <c r="K33" s="40">
        <v>4590</v>
      </c>
      <c r="L33" s="24">
        <f t="shared" si="2"/>
        <v>0</v>
      </c>
      <c r="M33" s="12">
        <f t="shared" si="3"/>
        <v>0</v>
      </c>
      <c r="N33" s="40">
        <v>4400</v>
      </c>
      <c r="O33" s="24">
        <f t="shared" si="5"/>
        <v>0</v>
      </c>
      <c r="P33" s="12">
        <f t="shared" si="4"/>
        <v>0</v>
      </c>
      <c r="Q33" s="12"/>
    </row>
    <row r="34" spans="1:17" s="10" customFormat="1" ht="12.75">
      <c r="A34" s="22"/>
      <c r="B34" s="22" t="s">
        <v>50</v>
      </c>
      <c r="C34" s="23" t="s">
        <v>40</v>
      </c>
      <c r="D34" s="23" t="s">
        <v>55</v>
      </c>
      <c r="E34" s="23" t="s">
        <v>40</v>
      </c>
      <c r="F34" s="23">
        <v>1</v>
      </c>
      <c r="G34" s="23" t="s">
        <v>56</v>
      </c>
      <c r="H34" s="24"/>
      <c r="I34" s="24">
        <v>85</v>
      </c>
      <c r="J34" s="24">
        <f t="shared" si="1"/>
        <v>85</v>
      </c>
      <c r="K34" s="40">
        <v>4590</v>
      </c>
      <c r="L34" s="24">
        <f t="shared" si="2"/>
        <v>21.30617138364802</v>
      </c>
      <c r="M34" s="12">
        <f t="shared" si="3"/>
        <v>135.08811398045114</v>
      </c>
      <c r="N34" s="40">
        <v>4400</v>
      </c>
      <c r="O34" s="24">
        <f t="shared" si="5"/>
        <v>21.6733715646695</v>
      </c>
      <c r="P34" s="12">
        <f t="shared" si="4"/>
        <v>147.00670940865422</v>
      </c>
      <c r="Q34" s="12"/>
    </row>
    <row r="35" spans="1:17" s="10" customFormat="1" ht="12.75">
      <c r="A35" s="22"/>
      <c r="B35" s="22" t="s">
        <v>51</v>
      </c>
      <c r="C35" s="23" t="s">
        <v>40</v>
      </c>
      <c r="D35" s="23" t="s">
        <v>55</v>
      </c>
      <c r="E35" s="23" t="s">
        <v>40</v>
      </c>
      <c r="F35" s="23">
        <v>1</v>
      </c>
      <c r="G35" s="23" t="s">
        <v>56</v>
      </c>
      <c r="H35" s="24"/>
      <c r="I35" s="24">
        <v>85</v>
      </c>
      <c r="J35" s="24">
        <f t="shared" si="1"/>
        <v>85</v>
      </c>
      <c r="K35" s="40">
        <v>4590</v>
      </c>
      <c r="L35" s="24">
        <f t="shared" si="2"/>
        <v>21.30617138364802</v>
      </c>
      <c r="M35" s="12">
        <f t="shared" si="3"/>
        <v>135.08811398045114</v>
      </c>
      <c r="N35" s="40">
        <v>4400</v>
      </c>
      <c r="O35" s="24">
        <f t="shared" si="5"/>
        <v>21.6733715646695</v>
      </c>
      <c r="P35" s="12">
        <f t="shared" si="4"/>
        <v>147.00670940865422</v>
      </c>
      <c r="Q35" s="12"/>
    </row>
    <row r="36" spans="1:17" s="10" customFormat="1" ht="12.75">
      <c r="A36" s="22"/>
      <c r="B36" s="22" t="s">
        <v>52</v>
      </c>
      <c r="C36" s="23">
        <v>0</v>
      </c>
      <c r="D36" s="25">
        <v>0.3</v>
      </c>
      <c r="E36" s="23">
        <f>D36-C36</f>
        <v>0.3</v>
      </c>
      <c r="F36" s="23">
        <v>1</v>
      </c>
      <c r="G36" s="23" t="s">
        <v>57</v>
      </c>
      <c r="H36" s="24"/>
      <c r="I36" s="24">
        <v>25</v>
      </c>
      <c r="J36" s="24">
        <f t="shared" si="1"/>
        <v>25</v>
      </c>
      <c r="K36" s="40">
        <v>4590</v>
      </c>
      <c r="L36" s="24">
        <f t="shared" si="2"/>
        <v>0</v>
      </c>
      <c r="M36" s="12">
        <f t="shared" si="3"/>
        <v>0</v>
      </c>
      <c r="N36" s="40">
        <v>4400</v>
      </c>
      <c r="O36" s="24">
        <f t="shared" si="5"/>
        <v>0</v>
      </c>
      <c r="P36" s="12">
        <f t="shared" si="4"/>
        <v>0</v>
      </c>
      <c r="Q36" s="12"/>
    </row>
    <row r="37" spans="1:17" s="10" customFormat="1" ht="12.75">
      <c r="A37" s="22"/>
      <c r="B37" s="22" t="s">
        <v>53</v>
      </c>
      <c r="C37" s="23">
        <v>0</v>
      </c>
      <c r="D37" s="25">
        <v>0.3</v>
      </c>
      <c r="E37" s="23">
        <f>D37-C37</f>
        <v>0.3</v>
      </c>
      <c r="F37" s="23">
        <v>1</v>
      </c>
      <c r="G37" s="23" t="s">
        <v>57</v>
      </c>
      <c r="H37" s="24"/>
      <c r="I37" s="24">
        <v>25</v>
      </c>
      <c r="J37" s="24">
        <f t="shared" si="1"/>
        <v>25</v>
      </c>
      <c r="K37" s="40">
        <v>4590</v>
      </c>
      <c r="L37" s="24">
        <f t="shared" si="2"/>
        <v>0</v>
      </c>
      <c r="M37" s="12">
        <f t="shared" si="3"/>
        <v>0</v>
      </c>
      <c r="N37" s="40">
        <v>4400</v>
      </c>
      <c r="O37" s="24">
        <f t="shared" si="5"/>
        <v>0</v>
      </c>
      <c r="P37" s="12">
        <f t="shared" si="4"/>
        <v>0</v>
      </c>
      <c r="Q37" s="12"/>
    </row>
    <row r="38" spans="1:17" s="10" customFormat="1" ht="12.75">
      <c r="A38" s="22"/>
      <c r="B38" s="22" t="s">
        <v>54</v>
      </c>
      <c r="C38" s="23">
        <v>0</v>
      </c>
      <c r="D38" s="23">
        <v>5</v>
      </c>
      <c r="E38" s="23">
        <f>D38-C38</f>
        <v>5</v>
      </c>
      <c r="F38" s="23">
        <v>1</v>
      </c>
      <c r="G38" s="23" t="s">
        <v>57</v>
      </c>
      <c r="H38" s="24"/>
      <c r="I38" s="24">
        <v>50</v>
      </c>
      <c r="J38" s="24">
        <f>I38+10*LOG(F38)</f>
        <v>50</v>
      </c>
      <c r="K38" s="40">
        <v>4590</v>
      </c>
      <c r="L38" s="24">
        <f>IF(J38-20*LOG(K38/3)&gt;0,J38-20*LOG(K38/3),0)</f>
        <v>0</v>
      </c>
      <c r="M38" s="12">
        <f t="shared" si="3"/>
        <v>0</v>
      </c>
      <c r="N38" s="40">
        <v>4400</v>
      </c>
      <c r="O38" s="24">
        <f t="shared" si="5"/>
        <v>0</v>
      </c>
      <c r="P38" s="12">
        <f t="shared" si="4"/>
        <v>0</v>
      </c>
      <c r="Q38" s="12"/>
    </row>
    <row r="39" spans="1:17" s="10" customFormat="1" ht="12.75">
      <c r="A39" s="21" t="s">
        <v>70</v>
      </c>
      <c r="B39" s="22" t="s">
        <v>71</v>
      </c>
      <c r="C39" s="23">
        <v>0</v>
      </c>
      <c r="D39" s="23">
        <v>50</v>
      </c>
      <c r="E39" s="23">
        <f>D39-C39</f>
        <v>50</v>
      </c>
      <c r="F39" s="23">
        <v>1</v>
      </c>
      <c r="G39" s="23" t="s">
        <v>72</v>
      </c>
      <c r="H39" s="24"/>
      <c r="I39" s="24">
        <f>MIN(74+10*LOG(E39)-2,85)</f>
        <v>85</v>
      </c>
      <c r="J39" s="24">
        <f>I39+10*LOG(F39)</f>
        <v>85</v>
      </c>
      <c r="K39" s="40">
        <v>700</v>
      </c>
      <c r="L39" s="24">
        <f>IF(J39-20*LOG(K39/3)&gt;0,J39-20*LOG(K39/3),0)</f>
        <v>37.640464294108114</v>
      </c>
      <c r="M39" s="12">
        <f t="shared" si="3"/>
        <v>5808.265090105197</v>
      </c>
      <c r="N39" s="23">
        <v>500</v>
      </c>
      <c r="O39" s="24">
        <f>IF(J39-20*LOG(N39/3)&gt;0,J39-20*LOG(N39/3),0)</f>
        <v>40.56302500767288</v>
      </c>
      <c r="P39" s="12">
        <f t="shared" si="4"/>
        <v>11384.199576606186</v>
      </c>
      <c r="Q39" s="12"/>
    </row>
    <row r="40" spans="1:17" s="10" customFormat="1" ht="12.75">
      <c r="A40" s="22"/>
      <c r="B40" s="22" t="s">
        <v>73</v>
      </c>
      <c r="C40" s="23">
        <v>0</v>
      </c>
      <c r="D40" s="23">
        <v>50</v>
      </c>
      <c r="E40" s="23">
        <f>D40-C40</f>
        <v>50</v>
      </c>
      <c r="F40" s="23">
        <v>1</v>
      </c>
      <c r="G40" s="23" t="s">
        <v>72</v>
      </c>
      <c r="H40" s="24"/>
      <c r="I40" s="24">
        <f>MIN(74+10*LOG(E40)-2,85)</f>
        <v>85</v>
      </c>
      <c r="J40" s="24">
        <f>I40+10*LOG(F40)</f>
        <v>85</v>
      </c>
      <c r="K40" s="40">
        <v>700</v>
      </c>
      <c r="L40" s="24">
        <f>IF(J40-20*LOG(K40/3)&gt;0,J40-20*LOG(K40/3),0)</f>
        <v>37.640464294108114</v>
      </c>
      <c r="M40" s="12">
        <f t="shared" si="3"/>
        <v>5808.265090105197</v>
      </c>
      <c r="N40" s="23">
        <v>500</v>
      </c>
      <c r="O40" s="24">
        <f>IF(J40-20*LOG(N40/3)&gt;0,J40-20*LOG(N40/3),0)</f>
        <v>40.56302500767288</v>
      </c>
      <c r="P40" s="12">
        <f t="shared" si="4"/>
        <v>11384.199576606186</v>
      </c>
      <c r="Q40" s="12"/>
    </row>
    <row r="41" spans="1:17" ht="12.75">
      <c r="A41" s="44" t="s">
        <v>7</v>
      </c>
      <c r="B41" s="45"/>
      <c r="C41" s="45"/>
      <c r="D41" s="45"/>
      <c r="E41" s="45"/>
      <c r="F41" s="45"/>
      <c r="G41" s="45"/>
      <c r="H41" s="45"/>
      <c r="I41" s="45"/>
      <c r="J41" s="45"/>
      <c r="K41" s="46"/>
      <c r="L41" s="29">
        <f>10*LOG(SUM(M5:M40))</f>
        <v>45.454706003435426</v>
      </c>
      <c r="M41" s="4"/>
      <c r="N41" s="2"/>
      <c r="O41" s="29">
        <f>10*LOG(SUM(P5:P40))</f>
        <v>47.0996506127078</v>
      </c>
      <c r="P41" s="9"/>
      <c r="Q41" s="4"/>
    </row>
    <row r="42" ht="12.75">
      <c r="A42" s="27" t="s">
        <v>41</v>
      </c>
    </row>
    <row r="43" ht="12.75">
      <c r="A43" s="10" t="s">
        <v>6</v>
      </c>
    </row>
    <row r="44" ht="12.75">
      <c r="A44" s="10" t="s">
        <v>97</v>
      </c>
    </row>
    <row r="45" ht="12.75">
      <c r="A45" s="10" t="s">
        <v>59</v>
      </c>
    </row>
    <row r="46" spans="12:17" ht="12.75">
      <c r="L46" s="3"/>
      <c r="M46" s="3"/>
      <c r="Q46" s="3"/>
    </row>
    <row r="47" spans="1:17" ht="12.75">
      <c r="A47" s="1" t="s">
        <v>3</v>
      </c>
      <c r="L47" s="3"/>
      <c r="M47" s="3"/>
      <c r="Q47" s="3"/>
    </row>
    <row r="48" spans="1:7" ht="12.75">
      <c r="A48" s="13" t="s">
        <v>44</v>
      </c>
      <c r="B48" s="7" t="s">
        <v>30</v>
      </c>
      <c r="C48" s="5"/>
      <c r="D48" s="5"/>
      <c r="E48" s="12"/>
      <c r="F48" s="12"/>
      <c r="G48" s="12"/>
    </row>
    <row r="49" spans="1:7" ht="12.75">
      <c r="A49" s="6" t="s">
        <v>5</v>
      </c>
      <c r="B49" s="7" t="s">
        <v>31</v>
      </c>
      <c r="C49" s="5"/>
      <c r="D49" s="5"/>
      <c r="E49" s="5"/>
      <c r="F49" s="5"/>
      <c r="G49" s="5"/>
    </row>
    <row r="50" ht="12.75">
      <c r="A50" s="14" t="s">
        <v>4</v>
      </c>
    </row>
    <row r="52" spans="1:2" ht="12.75">
      <c r="A52" s="13" t="s">
        <v>45</v>
      </c>
      <c r="B52" t="s">
        <v>42</v>
      </c>
    </row>
    <row r="54" spans="2:7" ht="12.75">
      <c r="B54" s="7"/>
      <c r="C54" s="5"/>
      <c r="D54" s="5"/>
      <c r="E54" s="5"/>
      <c r="F54" s="5"/>
      <c r="G54" s="5"/>
    </row>
    <row r="55" ht="12.75">
      <c r="A55" t="s">
        <v>43</v>
      </c>
    </row>
    <row r="57" spans="1:7" ht="12.75">
      <c r="A57" s="6"/>
      <c r="B57" s="7"/>
      <c r="C57" s="5"/>
      <c r="D57" s="5"/>
      <c r="E57" s="5"/>
      <c r="F57" s="5"/>
      <c r="G57" s="5"/>
    </row>
    <row r="59" spans="2:7" ht="12.75">
      <c r="B59" s="7"/>
      <c r="C59" s="5"/>
      <c r="D59" s="5"/>
      <c r="E59" s="5"/>
      <c r="F59" s="5"/>
      <c r="G59" s="5"/>
    </row>
    <row r="60" ht="12.75">
      <c r="B60" s="6"/>
    </row>
  </sheetData>
  <sheetProtection/>
  <mergeCells count="16">
    <mergeCell ref="N3:N4"/>
    <mergeCell ref="O3:O4"/>
    <mergeCell ref="A1:L1"/>
    <mergeCell ref="A41:K41"/>
    <mergeCell ref="J3:J4"/>
    <mergeCell ref="K3:K4"/>
    <mergeCell ref="L3:L4"/>
    <mergeCell ref="A2:L2"/>
    <mergeCell ref="E3:E4"/>
    <mergeCell ref="F3:F4"/>
    <mergeCell ref="G3:G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300" verticalDpi="300" orientation="landscape" scale="57" r:id="rId1"/>
  <headerFooter alignWithMargins="0">
    <oddFooter>&amp;CD.3-&amp;P&amp;RChevron Heavy Crude Project Final EIR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7.140625" style="0" customWidth="1"/>
    <col min="2" max="2" width="50.00390625" style="0" customWidth="1"/>
    <col min="3" max="4" width="6.8515625" style="3" customWidth="1"/>
    <col min="5" max="5" width="12.7109375" style="3" customWidth="1"/>
    <col min="6" max="6" width="8.8515625" style="3" customWidth="1"/>
    <col min="7" max="7" width="12.28125" style="3" customWidth="1"/>
    <col min="8" max="8" width="10.57421875" style="5" hidden="1" customWidth="1"/>
    <col min="9" max="10" width="16.00390625" style="5" customWidth="1"/>
    <col min="11" max="11" width="12.28125" style="3" customWidth="1"/>
    <col min="12" max="12" width="12.57421875" style="5" customWidth="1"/>
    <col min="13" max="13" width="12.57421875" style="5" hidden="1" customWidth="1"/>
    <col min="14" max="14" width="12.57421875" style="3" customWidth="1"/>
    <col min="15" max="15" width="13.57421875" style="3" customWidth="1"/>
    <col min="16" max="16" width="13.57421875" style="3" hidden="1" customWidth="1"/>
    <col min="17" max="17" width="13.57421875" style="5" customWidth="1"/>
  </cols>
  <sheetData>
    <row r="1" spans="1:15" ht="12.75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.75">
      <c r="A2" s="41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12.75">
      <c r="A3" s="50" t="s">
        <v>0</v>
      </c>
      <c r="B3" s="50" t="s">
        <v>1</v>
      </c>
      <c r="C3" s="49" t="s">
        <v>61</v>
      </c>
      <c r="D3" s="49" t="s">
        <v>62</v>
      </c>
      <c r="E3" s="49" t="s">
        <v>63</v>
      </c>
      <c r="F3" s="50" t="s">
        <v>64</v>
      </c>
      <c r="G3" s="50" t="s">
        <v>32</v>
      </c>
      <c r="H3" s="18"/>
      <c r="I3" s="47" t="s">
        <v>65</v>
      </c>
      <c r="J3" s="47" t="s">
        <v>66</v>
      </c>
      <c r="K3" s="49" t="s">
        <v>68</v>
      </c>
      <c r="L3" s="47" t="s">
        <v>67</v>
      </c>
      <c r="M3" s="26"/>
      <c r="N3" s="49" t="s">
        <v>101</v>
      </c>
      <c r="O3" s="47" t="s">
        <v>102</v>
      </c>
      <c r="P3" s="2"/>
    </row>
    <row r="4" spans="1:17" s="1" customFormat="1" ht="38.25" customHeight="1">
      <c r="A4" s="51"/>
      <c r="B4" s="51"/>
      <c r="C4" s="48"/>
      <c r="D4" s="48"/>
      <c r="E4" s="48"/>
      <c r="F4" s="48"/>
      <c r="G4" s="51"/>
      <c r="H4" s="20" t="s">
        <v>2</v>
      </c>
      <c r="I4" s="48"/>
      <c r="J4" s="48"/>
      <c r="K4" s="48"/>
      <c r="L4" s="48"/>
      <c r="M4" s="29"/>
      <c r="N4" s="48"/>
      <c r="O4" s="48"/>
      <c r="P4" s="2"/>
      <c r="Q4" s="4"/>
    </row>
    <row r="5" spans="1:17" s="10" customFormat="1" ht="12.75">
      <c r="A5" s="21" t="s">
        <v>8</v>
      </c>
      <c r="B5" s="22" t="s">
        <v>9</v>
      </c>
      <c r="C5" s="23">
        <v>0</v>
      </c>
      <c r="D5" s="23">
        <v>1000</v>
      </c>
      <c r="E5" s="23">
        <f aca="true" t="shared" si="0" ref="E5:E26">D5-C5</f>
        <v>1000</v>
      </c>
      <c r="F5" s="23">
        <v>2</v>
      </c>
      <c r="G5" s="23" t="s">
        <v>35</v>
      </c>
      <c r="H5" s="24"/>
      <c r="I5" s="24">
        <f>MIN(88+3*LOG(E5)-2,85)</f>
        <v>85</v>
      </c>
      <c r="J5" s="24">
        <f aca="true" t="shared" si="1" ref="J5:J38">I5+10*LOG(F5)</f>
        <v>88.01029995663981</v>
      </c>
      <c r="K5" s="23">
        <v>3380</v>
      </c>
      <c r="L5" s="24">
        <f aca="true" t="shared" si="2" ref="L5:L40">IF(J5-20*LOG(K5/3)&gt;0,J5-20*LOG(K5/3),0)</f>
        <v>26.974391045479962</v>
      </c>
      <c r="M5" s="24">
        <f aca="true" t="shared" si="3" ref="M5:M40">IF(L5&gt;0,10^(L5/10),0)</f>
        <v>498.24058929161106</v>
      </c>
      <c r="N5" s="23">
        <v>2800</v>
      </c>
      <c r="O5" s="24">
        <f aca="true" t="shared" si="4" ref="O5:O38">IF(J5-20*LOG(N5/3)&gt;0,J5-20*LOG(N5/3),0)</f>
        <v>28.609564424188676</v>
      </c>
      <c r="P5" s="12">
        <f aca="true" t="shared" si="5" ref="P5:P40">IF(O5&gt;0,10^(O5/10),0)</f>
        <v>726.0331362631488</v>
      </c>
      <c r="Q5" s="12"/>
    </row>
    <row r="6" spans="1:17" s="10" customFormat="1" ht="12.75">
      <c r="A6" s="22"/>
      <c r="B6" s="22" t="s">
        <v>10</v>
      </c>
      <c r="C6" s="23">
        <v>1000</v>
      </c>
      <c r="D6" s="23">
        <v>1750</v>
      </c>
      <c r="E6" s="23">
        <f t="shared" si="0"/>
        <v>750</v>
      </c>
      <c r="F6" s="23">
        <v>1</v>
      </c>
      <c r="G6" s="23" t="s">
        <v>35</v>
      </c>
      <c r="H6" s="24"/>
      <c r="I6" s="24">
        <f>MIN(88+3*LOG(E6)-2,85)</f>
        <v>85</v>
      </c>
      <c r="J6" s="24">
        <f t="shared" si="1"/>
        <v>85</v>
      </c>
      <c r="K6" s="23">
        <v>3380</v>
      </c>
      <c r="L6" s="24">
        <f t="shared" si="2"/>
        <v>23.96409108884015</v>
      </c>
      <c r="M6" s="24">
        <f t="shared" si="3"/>
        <v>249.1202946458055</v>
      </c>
      <c r="N6" s="23">
        <v>2800</v>
      </c>
      <c r="O6" s="24">
        <f t="shared" si="4"/>
        <v>25.599264467548863</v>
      </c>
      <c r="P6" s="12">
        <f t="shared" si="5"/>
        <v>363.01656813157433</v>
      </c>
      <c r="Q6" s="12"/>
    </row>
    <row r="7" spans="1:17" s="10" customFormat="1" ht="12.75">
      <c r="A7" s="22"/>
      <c r="B7" s="22" t="s">
        <v>11</v>
      </c>
      <c r="C7" s="23">
        <v>0</v>
      </c>
      <c r="D7" s="23">
        <v>250</v>
      </c>
      <c r="E7" s="23">
        <f t="shared" si="0"/>
        <v>250</v>
      </c>
      <c r="F7" s="23">
        <v>1</v>
      </c>
      <c r="G7" s="23" t="s">
        <v>35</v>
      </c>
      <c r="H7" s="24"/>
      <c r="I7" s="24">
        <f>MIN(88+3*LOG(E7)-2,85)</f>
        <v>85</v>
      </c>
      <c r="J7" s="24">
        <f t="shared" si="1"/>
        <v>85</v>
      </c>
      <c r="K7" s="23">
        <v>3380</v>
      </c>
      <c r="L7" s="24">
        <f t="shared" si="2"/>
        <v>23.96409108884015</v>
      </c>
      <c r="M7" s="24">
        <f t="shared" si="3"/>
        <v>249.1202946458055</v>
      </c>
      <c r="N7" s="23">
        <v>2800</v>
      </c>
      <c r="O7" s="24">
        <f t="shared" si="4"/>
        <v>25.599264467548863</v>
      </c>
      <c r="P7" s="12">
        <f t="shared" si="5"/>
        <v>363.01656813157433</v>
      </c>
      <c r="Q7" s="12"/>
    </row>
    <row r="8" spans="1:17" s="10" customFormat="1" ht="12.75">
      <c r="A8" s="22"/>
      <c r="B8" s="22" t="s">
        <v>12</v>
      </c>
      <c r="C8" s="23">
        <v>250</v>
      </c>
      <c r="D8" s="23">
        <v>400</v>
      </c>
      <c r="E8" s="23">
        <f t="shared" si="0"/>
        <v>150</v>
      </c>
      <c r="F8" s="23">
        <v>2</v>
      </c>
      <c r="G8" s="23" t="s">
        <v>35</v>
      </c>
      <c r="H8" s="24"/>
      <c r="I8" s="24">
        <f>MIN(88+3*LOG(E8)-2,85)</f>
        <v>85</v>
      </c>
      <c r="J8" s="24">
        <f t="shared" si="1"/>
        <v>88.01029995663981</v>
      </c>
      <c r="K8" s="23">
        <v>3380</v>
      </c>
      <c r="L8" s="24">
        <f t="shared" si="2"/>
        <v>26.974391045479962</v>
      </c>
      <c r="M8" s="24">
        <f t="shared" si="3"/>
        <v>498.24058929161106</v>
      </c>
      <c r="N8" s="23">
        <v>2800</v>
      </c>
      <c r="O8" s="24">
        <f t="shared" si="4"/>
        <v>28.609564424188676</v>
      </c>
      <c r="P8" s="12">
        <f t="shared" si="5"/>
        <v>726.0331362631488</v>
      </c>
      <c r="Q8" s="12"/>
    </row>
    <row r="9" spans="1:17" s="10" customFormat="1" ht="12.75">
      <c r="A9" s="22"/>
      <c r="B9" s="22" t="s">
        <v>13</v>
      </c>
      <c r="C9" s="23">
        <v>60</v>
      </c>
      <c r="D9" s="23">
        <v>125</v>
      </c>
      <c r="E9" s="23">
        <f t="shared" si="0"/>
        <v>65</v>
      </c>
      <c r="F9" s="23">
        <v>1</v>
      </c>
      <c r="G9" s="23" t="s">
        <v>35</v>
      </c>
      <c r="H9" s="24"/>
      <c r="I9" s="24">
        <f aca="true" t="shared" si="6" ref="I9:I18">MIN(74+10*LOG(E9)-2,85)</f>
        <v>85</v>
      </c>
      <c r="J9" s="24">
        <f t="shared" si="1"/>
        <v>85</v>
      </c>
      <c r="K9" s="23">
        <v>3380</v>
      </c>
      <c r="L9" s="24">
        <f t="shared" si="2"/>
        <v>23.96409108884015</v>
      </c>
      <c r="M9" s="24">
        <f t="shared" si="3"/>
        <v>249.1202946458055</v>
      </c>
      <c r="N9" s="23">
        <v>2800</v>
      </c>
      <c r="O9" s="24">
        <f t="shared" si="4"/>
        <v>25.599264467548863</v>
      </c>
      <c r="P9" s="12">
        <f t="shared" si="5"/>
        <v>363.01656813157433</v>
      </c>
      <c r="Q9" s="12"/>
    </row>
    <row r="10" spans="1:21" s="10" customFormat="1" ht="12.75">
      <c r="A10" s="22"/>
      <c r="B10" s="22" t="s">
        <v>14</v>
      </c>
      <c r="C10" s="23">
        <v>25</v>
      </c>
      <c r="D10" s="23">
        <v>40</v>
      </c>
      <c r="E10" s="23">
        <f t="shared" si="0"/>
        <v>15</v>
      </c>
      <c r="F10" s="23">
        <v>2</v>
      </c>
      <c r="G10" s="23" t="s">
        <v>35</v>
      </c>
      <c r="H10" s="24"/>
      <c r="I10" s="24">
        <f t="shared" si="6"/>
        <v>83.76091259055681</v>
      </c>
      <c r="J10" s="24">
        <f t="shared" si="1"/>
        <v>86.77121254719663</v>
      </c>
      <c r="K10" s="23">
        <v>3380</v>
      </c>
      <c r="L10" s="24">
        <f t="shared" si="2"/>
        <v>25.735303636036775</v>
      </c>
      <c r="M10" s="24">
        <f t="shared" si="3"/>
        <v>374.5677339418269</v>
      </c>
      <c r="N10" s="23">
        <v>2800</v>
      </c>
      <c r="O10" s="24">
        <f t="shared" si="4"/>
        <v>27.37047701474549</v>
      </c>
      <c r="P10" s="12">
        <f t="shared" si="5"/>
        <v>545.8178086281902</v>
      </c>
      <c r="Q10" s="12"/>
      <c r="U10" s="11"/>
    </row>
    <row r="11" spans="1:17" s="10" customFormat="1" ht="12.75">
      <c r="A11" s="22"/>
      <c r="B11" s="22" t="s">
        <v>15</v>
      </c>
      <c r="C11" s="23">
        <v>75</v>
      </c>
      <c r="D11" s="23">
        <v>100</v>
      </c>
      <c r="E11" s="23">
        <f t="shared" si="0"/>
        <v>25</v>
      </c>
      <c r="F11" s="23">
        <v>2</v>
      </c>
      <c r="G11" s="23" t="s">
        <v>35</v>
      </c>
      <c r="H11" s="24"/>
      <c r="I11" s="24">
        <f t="shared" si="6"/>
        <v>85</v>
      </c>
      <c r="J11" s="24">
        <f t="shared" si="1"/>
        <v>88.01029995663981</v>
      </c>
      <c r="K11" s="23">
        <v>3380</v>
      </c>
      <c r="L11" s="24">
        <f t="shared" si="2"/>
        <v>26.974391045479962</v>
      </c>
      <c r="M11" s="24">
        <f t="shared" si="3"/>
        <v>498.24058929161106</v>
      </c>
      <c r="N11" s="23">
        <v>2800</v>
      </c>
      <c r="O11" s="24">
        <f t="shared" si="4"/>
        <v>28.609564424188676</v>
      </c>
      <c r="P11" s="12">
        <f t="shared" si="5"/>
        <v>726.0331362631488</v>
      </c>
      <c r="Q11" s="12"/>
    </row>
    <row r="12" spans="1:17" s="10" customFormat="1" ht="12.75">
      <c r="A12" s="22"/>
      <c r="B12" s="22" t="s">
        <v>16</v>
      </c>
      <c r="C12" s="23">
        <v>30</v>
      </c>
      <c r="D12" s="23">
        <v>40</v>
      </c>
      <c r="E12" s="23">
        <f t="shared" si="0"/>
        <v>10</v>
      </c>
      <c r="F12" s="23">
        <v>2</v>
      </c>
      <c r="G12" s="23" t="s">
        <v>35</v>
      </c>
      <c r="H12" s="24"/>
      <c r="I12" s="24">
        <f t="shared" si="6"/>
        <v>82</v>
      </c>
      <c r="J12" s="24">
        <f t="shared" si="1"/>
        <v>85.01029995663981</v>
      </c>
      <c r="K12" s="23">
        <v>3380</v>
      </c>
      <c r="L12" s="24">
        <f t="shared" si="2"/>
        <v>23.974391045479962</v>
      </c>
      <c r="M12" s="24">
        <f t="shared" si="3"/>
        <v>249.71182262788454</v>
      </c>
      <c r="N12" s="23">
        <v>2800</v>
      </c>
      <c r="O12" s="24">
        <f t="shared" si="4"/>
        <v>25.609564424188676</v>
      </c>
      <c r="P12" s="12">
        <f t="shared" si="5"/>
        <v>363.87853908546003</v>
      </c>
      <c r="Q12" s="12"/>
    </row>
    <row r="13" spans="1:17" s="10" customFormat="1" ht="12.75">
      <c r="A13" s="22"/>
      <c r="B13" s="22" t="s">
        <v>17</v>
      </c>
      <c r="C13" s="23">
        <v>0</v>
      </c>
      <c r="D13" s="23">
        <v>10</v>
      </c>
      <c r="E13" s="23">
        <f t="shared" si="0"/>
        <v>10</v>
      </c>
      <c r="F13" s="23">
        <v>2</v>
      </c>
      <c r="G13" s="23" t="s">
        <v>35</v>
      </c>
      <c r="H13" s="24"/>
      <c r="I13" s="24">
        <f t="shared" si="6"/>
        <v>82</v>
      </c>
      <c r="J13" s="24">
        <f t="shared" si="1"/>
        <v>85.01029995663981</v>
      </c>
      <c r="K13" s="23">
        <v>3380</v>
      </c>
      <c r="L13" s="24">
        <f t="shared" si="2"/>
        <v>23.974391045479962</v>
      </c>
      <c r="M13" s="24">
        <f t="shared" si="3"/>
        <v>249.71182262788454</v>
      </c>
      <c r="N13" s="23">
        <v>2800</v>
      </c>
      <c r="O13" s="24">
        <f t="shared" si="4"/>
        <v>25.609564424188676</v>
      </c>
      <c r="P13" s="12">
        <f t="shared" si="5"/>
        <v>363.87853908546003</v>
      </c>
      <c r="Q13" s="12"/>
    </row>
    <row r="14" spans="1:17" s="10" customFormat="1" ht="12.75">
      <c r="A14" s="22"/>
      <c r="B14" s="22" t="s">
        <v>18</v>
      </c>
      <c r="C14" s="23">
        <v>0</v>
      </c>
      <c r="D14" s="23">
        <v>50</v>
      </c>
      <c r="E14" s="23">
        <f t="shared" si="0"/>
        <v>50</v>
      </c>
      <c r="F14" s="23">
        <v>2</v>
      </c>
      <c r="G14" s="23" t="s">
        <v>35</v>
      </c>
      <c r="H14" s="24"/>
      <c r="I14" s="24">
        <f t="shared" si="6"/>
        <v>85</v>
      </c>
      <c r="J14" s="24">
        <f t="shared" si="1"/>
        <v>88.01029995663981</v>
      </c>
      <c r="K14" s="23">
        <v>3380</v>
      </c>
      <c r="L14" s="24">
        <f t="shared" si="2"/>
        <v>26.974391045479962</v>
      </c>
      <c r="M14" s="24">
        <f t="shared" si="3"/>
        <v>498.24058929161106</v>
      </c>
      <c r="N14" s="23">
        <v>2800</v>
      </c>
      <c r="O14" s="24">
        <f t="shared" si="4"/>
        <v>28.609564424188676</v>
      </c>
      <c r="P14" s="12">
        <f t="shared" si="5"/>
        <v>726.0331362631488</v>
      </c>
      <c r="Q14" s="12"/>
    </row>
    <row r="15" spans="1:17" s="10" customFormat="1" ht="12.75">
      <c r="A15" s="22"/>
      <c r="B15" s="22" t="s">
        <v>29</v>
      </c>
      <c r="C15" s="23">
        <v>0</v>
      </c>
      <c r="D15" s="23">
        <v>5</v>
      </c>
      <c r="E15" s="23">
        <f t="shared" si="0"/>
        <v>5</v>
      </c>
      <c r="F15" s="23">
        <v>2</v>
      </c>
      <c r="G15" s="23" t="s">
        <v>35</v>
      </c>
      <c r="H15" s="24"/>
      <c r="I15" s="24">
        <f t="shared" si="6"/>
        <v>78.98970004336019</v>
      </c>
      <c r="J15" s="24">
        <f t="shared" si="1"/>
        <v>82</v>
      </c>
      <c r="K15" s="23">
        <v>3380</v>
      </c>
      <c r="L15" s="24">
        <f t="shared" si="2"/>
        <v>20.96409108884015</v>
      </c>
      <c r="M15" s="24">
        <f t="shared" si="3"/>
        <v>124.85591131394226</v>
      </c>
      <c r="N15" s="23">
        <v>2800</v>
      </c>
      <c r="O15" s="24">
        <f t="shared" si="4"/>
        <v>22.599264467548863</v>
      </c>
      <c r="P15" s="12">
        <f t="shared" si="5"/>
        <v>181.93926954273</v>
      </c>
      <c r="Q15" s="12"/>
    </row>
    <row r="16" spans="1:17" s="10" customFormat="1" ht="12.75">
      <c r="A16" s="22"/>
      <c r="B16" s="22" t="s">
        <v>19</v>
      </c>
      <c r="C16" s="23">
        <v>0</v>
      </c>
      <c r="D16" s="23">
        <v>1</v>
      </c>
      <c r="E16" s="23">
        <f t="shared" si="0"/>
        <v>1</v>
      </c>
      <c r="F16" s="23">
        <v>2</v>
      </c>
      <c r="G16" s="23" t="s">
        <v>35</v>
      </c>
      <c r="H16" s="24"/>
      <c r="I16" s="24">
        <f t="shared" si="6"/>
        <v>72</v>
      </c>
      <c r="J16" s="24">
        <f t="shared" si="1"/>
        <v>75.01029995663981</v>
      </c>
      <c r="K16" s="23">
        <v>3380</v>
      </c>
      <c r="L16" s="24">
        <f t="shared" si="2"/>
        <v>13.974391045479962</v>
      </c>
      <c r="M16" s="24">
        <f t="shared" si="3"/>
        <v>24.971182262788435</v>
      </c>
      <c r="N16" s="23">
        <v>2800</v>
      </c>
      <c r="O16" s="24">
        <f t="shared" si="4"/>
        <v>15.609564424188676</v>
      </c>
      <c r="P16" s="12">
        <f t="shared" si="5"/>
        <v>36.38785390854598</v>
      </c>
      <c r="Q16" s="12"/>
    </row>
    <row r="17" spans="1:17" s="10" customFormat="1" ht="12.75">
      <c r="A17" s="22"/>
      <c r="B17" s="22" t="s">
        <v>96</v>
      </c>
      <c r="C17" s="23">
        <v>0</v>
      </c>
      <c r="D17" s="23">
        <v>25</v>
      </c>
      <c r="E17" s="23">
        <f t="shared" si="0"/>
        <v>25</v>
      </c>
      <c r="F17" s="23">
        <v>2</v>
      </c>
      <c r="G17" s="23" t="s">
        <v>35</v>
      </c>
      <c r="H17" s="24"/>
      <c r="I17" s="24">
        <f t="shared" si="6"/>
        <v>85</v>
      </c>
      <c r="J17" s="24">
        <f t="shared" si="1"/>
        <v>88.01029995663981</v>
      </c>
      <c r="K17" s="23">
        <v>3380</v>
      </c>
      <c r="L17" s="24">
        <f t="shared" si="2"/>
        <v>26.974391045479962</v>
      </c>
      <c r="M17" s="24">
        <f t="shared" si="3"/>
        <v>498.24058929161106</v>
      </c>
      <c r="N17" s="23">
        <v>2800</v>
      </c>
      <c r="O17" s="24">
        <f t="shared" si="4"/>
        <v>28.609564424188676</v>
      </c>
      <c r="P17" s="12">
        <f t="shared" si="5"/>
        <v>726.0331362631488</v>
      </c>
      <c r="Q17" s="12"/>
    </row>
    <row r="18" spans="1:17" s="10" customFormat="1" ht="12.75">
      <c r="A18" s="22"/>
      <c r="B18" s="22" t="s">
        <v>20</v>
      </c>
      <c r="C18" s="23">
        <v>0</v>
      </c>
      <c r="D18" s="23">
        <v>5</v>
      </c>
      <c r="E18" s="23">
        <f t="shared" si="0"/>
        <v>5</v>
      </c>
      <c r="F18" s="23">
        <v>2</v>
      </c>
      <c r="G18" s="23" t="s">
        <v>35</v>
      </c>
      <c r="H18" s="24"/>
      <c r="I18" s="24">
        <f t="shared" si="6"/>
        <v>78.98970004336019</v>
      </c>
      <c r="J18" s="24">
        <f t="shared" si="1"/>
        <v>82</v>
      </c>
      <c r="K18" s="23">
        <v>3380</v>
      </c>
      <c r="L18" s="24">
        <f t="shared" si="2"/>
        <v>20.96409108884015</v>
      </c>
      <c r="M18" s="24">
        <f t="shared" si="3"/>
        <v>124.85591131394226</v>
      </c>
      <c r="N18" s="23">
        <v>2800</v>
      </c>
      <c r="O18" s="24">
        <f t="shared" si="4"/>
        <v>22.599264467548863</v>
      </c>
      <c r="P18" s="12">
        <f t="shared" si="5"/>
        <v>181.93926954273</v>
      </c>
      <c r="Q18" s="12"/>
    </row>
    <row r="19" spans="1:17" s="10" customFormat="1" ht="12.75">
      <c r="A19" s="22"/>
      <c r="B19" s="22" t="s">
        <v>27</v>
      </c>
      <c r="C19" s="23">
        <v>75</v>
      </c>
      <c r="D19" s="23">
        <v>150</v>
      </c>
      <c r="E19" s="23">
        <f t="shared" si="0"/>
        <v>75</v>
      </c>
      <c r="F19" s="23">
        <v>6</v>
      </c>
      <c r="G19" s="23" t="s">
        <v>35</v>
      </c>
      <c r="H19" s="24"/>
      <c r="I19" s="24">
        <f>MIN(95+10*LOG(E19)-9-7,85)</f>
        <v>85</v>
      </c>
      <c r="J19" s="24">
        <f t="shared" si="1"/>
        <v>92.78151250383644</v>
      </c>
      <c r="K19" s="23">
        <v>3380</v>
      </c>
      <c r="L19" s="24">
        <f t="shared" si="2"/>
        <v>31.745603592676588</v>
      </c>
      <c r="M19" s="24">
        <f t="shared" si="3"/>
        <v>1494.7217678748336</v>
      </c>
      <c r="N19" s="23">
        <v>2800</v>
      </c>
      <c r="O19" s="24">
        <f t="shared" si="4"/>
        <v>33.3807769713853</v>
      </c>
      <c r="P19" s="12">
        <f t="shared" si="5"/>
        <v>2178.099408789447</v>
      </c>
      <c r="Q19" s="12"/>
    </row>
    <row r="20" spans="1:17" s="10" customFormat="1" ht="12.75">
      <c r="A20" s="22"/>
      <c r="B20" s="22" t="s">
        <v>28</v>
      </c>
      <c r="C20" s="23">
        <v>0</v>
      </c>
      <c r="D20" s="23">
        <v>15</v>
      </c>
      <c r="E20" s="23">
        <f t="shared" si="0"/>
        <v>15</v>
      </c>
      <c r="F20" s="23">
        <v>17</v>
      </c>
      <c r="G20" s="23" t="s">
        <v>36</v>
      </c>
      <c r="H20" s="24"/>
      <c r="I20" s="24">
        <v>85</v>
      </c>
      <c r="J20" s="24">
        <f t="shared" si="1"/>
        <v>97.30448921378274</v>
      </c>
      <c r="K20" s="23">
        <v>3380</v>
      </c>
      <c r="L20" s="24">
        <f t="shared" si="2"/>
        <v>36.268580302622894</v>
      </c>
      <c r="M20" s="24">
        <f t="shared" si="3"/>
        <v>4235.045008978701</v>
      </c>
      <c r="N20" s="23">
        <v>2800</v>
      </c>
      <c r="O20" s="24">
        <f t="shared" si="4"/>
        <v>37.90375368133161</v>
      </c>
      <c r="P20" s="12">
        <f t="shared" si="5"/>
        <v>6171.281658236775</v>
      </c>
      <c r="Q20" s="12"/>
    </row>
    <row r="21" spans="1:17" s="10" customFormat="1" ht="12.75">
      <c r="A21" s="22"/>
      <c r="B21" s="22" t="s">
        <v>21</v>
      </c>
      <c r="C21" s="23">
        <v>10000</v>
      </c>
      <c r="D21" s="23">
        <v>12000</v>
      </c>
      <c r="E21" s="23">
        <f t="shared" si="0"/>
        <v>2000</v>
      </c>
      <c r="F21" s="23">
        <v>1</v>
      </c>
      <c r="G21" s="23" t="s">
        <v>37</v>
      </c>
      <c r="H21" s="24"/>
      <c r="I21" s="24">
        <v>85</v>
      </c>
      <c r="J21" s="24">
        <f t="shared" si="1"/>
        <v>85</v>
      </c>
      <c r="K21" s="23">
        <v>3380</v>
      </c>
      <c r="L21" s="24">
        <f t="shared" si="2"/>
        <v>23.96409108884015</v>
      </c>
      <c r="M21" s="24">
        <f t="shared" si="3"/>
        <v>249.1202946458055</v>
      </c>
      <c r="N21" s="23">
        <v>2800</v>
      </c>
      <c r="O21" s="24">
        <f t="shared" si="4"/>
        <v>25.599264467548863</v>
      </c>
      <c r="P21" s="12">
        <f t="shared" si="5"/>
        <v>363.01656813157433</v>
      </c>
      <c r="Q21" s="12"/>
    </row>
    <row r="22" spans="1:17" s="10" customFormat="1" ht="12.75">
      <c r="A22" s="22"/>
      <c r="B22" s="22" t="s">
        <v>22</v>
      </c>
      <c r="C22" s="23">
        <v>0</v>
      </c>
      <c r="D22" s="23">
        <v>25</v>
      </c>
      <c r="E22" s="23">
        <f t="shared" si="0"/>
        <v>25</v>
      </c>
      <c r="F22" s="23">
        <v>1</v>
      </c>
      <c r="G22" s="23" t="s">
        <v>37</v>
      </c>
      <c r="H22" s="24"/>
      <c r="I22" s="24">
        <f>MIN(74+10*LOG(E22)-2,85)</f>
        <v>85</v>
      </c>
      <c r="J22" s="24">
        <f t="shared" si="1"/>
        <v>85</v>
      </c>
      <c r="K22" s="23">
        <v>3380</v>
      </c>
      <c r="L22" s="24">
        <f t="shared" si="2"/>
        <v>23.96409108884015</v>
      </c>
      <c r="M22" s="24">
        <f t="shared" si="3"/>
        <v>249.1202946458055</v>
      </c>
      <c r="N22" s="23">
        <v>2800</v>
      </c>
      <c r="O22" s="24">
        <f t="shared" si="4"/>
        <v>25.599264467548863</v>
      </c>
      <c r="P22" s="12">
        <f t="shared" si="5"/>
        <v>363.01656813157433</v>
      </c>
      <c r="Q22" s="12"/>
    </row>
    <row r="23" spans="1:17" s="10" customFormat="1" ht="12.75">
      <c r="A23" s="22"/>
      <c r="B23" s="22" t="s">
        <v>23</v>
      </c>
      <c r="C23" s="23">
        <v>0</v>
      </c>
      <c r="D23" s="23">
        <v>400</v>
      </c>
      <c r="E23" s="23">
        <f t="shared" si="0"/>
        <v>400</v>
      </c>
      <c r="F23" s="23">
        <v>1</v>
      </c>
      <c r="G23" s="23" t="s">
        <v>37</v>
      </c>
      <c r="H23" s="24"/>
      <c r="I23" s="24">
        <v>85</v>
      </c>
      <c r="J23" s="24">
        <f t="shared" si="1"/>
        <v>85</v>
      </c>
      <c r="K23" s="23">
        <v>3380</v>
      </c>
      <c r="L23" s="24">
        <f t="shared" si="2"/>
        <v>23.96409108884015</v>
      </c>
      <c r="M23" s="24">
        <f t="shared" si="3"/>
        <v>249.1202946458055</v>
      </c>
      <c r="N23" s="23">
        <v>2800</v>
      </c>
      <c r="O23" s="24">
        <f t="shared" si="4"/>
        <v>25.599264467548863</v>
      </c>
      <c r="P23" s="12">
        <f t="shared" si="5"/>
        <v>363.01656813157433</v>
      </c>
      <c r="Q23" s="12"/>
    </row>
    <row r="24" spans="1:17" s="10" customFormat="1" ht="12.75">
      <c r="A24" s="22"/>
      <c r="B24" s="22" t="s">
        <v>24</v>
      </c>
      <c r="C24" s="23">
        <v>0</v>
      </c>
      <c r="D24" s="23">
        <v>400</v>
      </c>
      <c r="E24" s="23">
        <f t="shared" si="0"/>
        <v>400</v>
      </c>
      <c r="F24" s="23">
        <v>1</v>
      </c>
      <c r="G24" s="23" t="s">
        <v>37</v>
      </c>
      <c r="H24" s="24"/>
      <c r="I24" s="24">
        <v>85</v>
      </c>
      <c r="J24" s="24">
        <f t="shared" si="1"/>
        <v>85</v>
      </c>
      <c r="K24" s="23">
        <v>3380</v>
      </c>
      <c r="L24" s="24">
        <f t="shared" si="2"/>
        <v>23.96409108884015</v>
      </c>
      <c r="M24" s="24">
        <f t="shared" si="3"/>
        <v>249.1202946458055</v>
      </c>
      <c r="N24" s="23">
        <v>2800</v>
      </c>
      <c r="O24" s="24">
        <f t="shared" si="4"/>
        <v>25.599264467548863</v>
      </c>
      <c r="P24" s="12">
        <f t="shared" si="5"/>
        <v>363.01656813157433</v>
      </c>
      <c r="Q24" s="12"/>
    </row>
    <row r="25" spans="1:17" s="10" customFormat="1" ht="12.75">
      <c r="A25" s="22"/>
      <c r="B25" s="22" t="s">
        <v>25</v>
      </c>
      <c r="C25" s="23">
        <v>0</v>
      </c>
      <c r="D25" s="23">
        <v>20</v>
      </c>
      <c r="E25" s="23">
        <f t="shared" si="0"/>
        <v>20</v>
      </c>
      <c r="F25" s="23">
        <v>1</v>
      </c>
      <c r="G25" s="23" t="s">
        <v>37</v>
      </c>
      <c r="H25" s="24"/>
      <c r="I25" s="24">
        <f>MIN(74+10*LOG(E25)-2,85)</f>
        <v>85</v>
      </c>
      <c r="J25" s="24">
        <f t="shared" si="1"/>
        <v>85</v>
      </c>
      <c r="K25" s="23">
        <v>3380</v>
      </c>
      <c r="L25" s="24">
        <f t="shared" si="2"/>
        <v>23.96409108884015</v>
      </c>
      <c r="M25" s="24">
        <f t="shared" si="3"/>
        <v>249.1202946458055</v>
      </c>
      <c r="N25" s="23">
        <v>2800</v>
      </c>
      <c r="O25" s="24">
        <f t="shared" si="4"/>
        <v>25.599264467548863</v>
      </c>
      <c r="P25" s="12">
        <f t="shared" si="5"/>
        <v>363.01656813157433</v>
      </c>
      <c r="Q25" s="12"/>
    </row>
    <row r="26" spans="1:17" s="10" customFormat="1" ht="12.75">
      <c r="A26" s="22"/>
      <c r="B26" s="22" t="s">
        <v>26</v>
      </c>
      <c r="C26" s="23">
        <v>0</v>
      </c>
      <c r="D26" s="23">
        <v>20</v>
      </c>
      <c r="E26" s="23">
        <f t="shared" si="0"/>
        <v>20</v>
      </c>
      <c r="F26" s="23">
        <v>1</v>
      </c>
      <c r="G26" s="23" t="s">
        <v>37</v>
      </c>
      <c r="H26" s="24"/>
      <c r="I26" s="24">
        <f>MIN(74+10*LOG(E26)-2,85)</f>
        <v>85</v>
      </c>
      <c r="J26" s="24">
        <f t="shared" si="1"/>
        <v>85</v>
      </c>
      <c r="K26" s="23">
        <v>3380</v>
      </c>
      <c r="L26" s="24">
        <f t="shared" si="2"/>
        <v>23.96409108884015</v>
      </c>
      <c r="M26" s="24">
        <f t="shared" si="3"/>
        <v>249.1202946458055</v>
      </c>
      <c r="N26" s="23">
        <v>2800</v>
      </c>
      <c r="O26" s="24">
        <f t="shared" si="4"/>
        <v>25.599264467548863</v>
      </c>
      <c r="P26" s="12">
        <f t="shared" si="5"/>
        <v>363.01656813157433</v>
      </c>
      <c r="Q26" s="12"/>
    </row>
    <row r="27" spans="1:17" s="10" customFormat="1" ht="12.75">
      <c r="A27" s="21" t="s">
        <v>58</v>
      </c>
      <c r="B27" s="22" t="s">
        <v>39</v>
      </c>
      <c r="C27" s="23"/>
      <c r="D27" s="23"/>
      <c r="E27" s="23"/>
      <c r="F27" s="23">
        <v>1</v>
      </c>
      <c r="G27" s="23"/>
      <c r="H27" s="24"/>
      <c r="I27" s="24">
        <v>85</v>
      </c>
      <c r="J27" s="24">
        <f t="shared" si="1"/>
        <v>85</v>
      </c>
      <c r="K27" s="23">
        <v>1460</v>
      </c>
      <c r="L27" s="24">
        <f t="shared" si="2"/>
        <v>31.255367978704513</v>
      </c>
      <c r="M27" s="24">
        <f t="shared" si="3"/>
        <v>1335.1707140887356</v>
      </c>
      <c r="N27" s="23">
        <v>400</v>
      </c>
      <c r="O27" s="24">
        <f t="shared" si="4"/>
        <v>42.501225267834</v>
      </c>
      <c r="P27" s="12">
        <f t="shared" si="5"/>
        <v>17787.811838447164</v>
      </c>
      <c r="Q27" s="12"/>
    </row>
    <row r="28" spans="1:17" s="10" customFormat="1" ht="12.75">
      <c r="A28" s="22"/>
      <c r="B28" s="22" t="s">
        <v>33</v>
      </c>
      <c r="C28" s="23">
        <v>1250</v>
      </c>
      <c r="D28" s="23">
        <v>1750</v>
      </c>
      <c r="E28" s="23">
        <f aca="true" t="shared" si="7" ref="E28:E33">D28-C28</f>
        <v>500</v>
      </c>
      <c r="F28" s="23">
        <v>3</v>
      </c>
      <c r="G28" s="23" t="s">
        <v>38</v>
      </c>
      <c r="H28" s="24"/>
      <c r="I28" s="24">
        <f>MIN(88+3*LOG(E28)-2,85)</f>
        <v>85</v>
      </c>
      <c r="J28" s="24">
        <f t="shared" si="1"/>
        <v>89.77121254719663</v>
      </c>
      <c r="K28" s="23">
        <v>1460</v>
      </c>
      <c r="L28" s="24">
        <f t="shared" si="2"/>
        <v>36.02658052590114</v>
      </c>
      <c r="M28" s="24">
        <f t="shared" si="3"/>
        <v>4005.5121422662046</v>
      </c>
      <c r="N28" s="23">
        <v>400</v>
      </c>
      <c r="O28" s="24">
        <f t="shared" si="4"/>
        <v>47.27243781503063</v>
      </c>
      <c r="P28" s="12">
        <f t="shared" si="5"/>
        <v>53363.43551534146</v>
      </c>
      <c r="Q28" s="12"/>
    </row>
    <row r="29" spans="1:17" s="10" customFormat="1" ht="12.75">
      <c r="A29" s="22"/>
      <c r="B29" s="22" t="s">
        <v>34</v>
      </c>
      <c r="C29" s="23">
        <v>100</v>
      </c>
      <c r="D29" s="23">
        <v>150</v>
      </c>
      <c r="E29" s="23">
        <f t="shared" si="7"/>
        <v>50</v>
      </c>
      <c r="F29" s="23">
        <v>1</v>
      </c>
      <c r="G29" s="23" t="s">
        <v>38</v>
      </c>
      <c r="H29" s="24"/>
      <c r="I29" s="24">
        <f>MIN(74+10*LOG(E29)-2,85)</f>
        <v>85</v>
      </c>
      <c r="J29" s="24">
        <f t="shared" si="1"/>
        <v>85</v>
      </c>
      <c r="K29" s="23">
        <v>1460</v>
      </c>
      <c r="L29" s="24">
        <f t="shared" si="2"/>
        <v>31.255367978704513</v>
      </c>
      <c r="M29" s="24">
        <f t="shared" si="3"/>
        <v>1335.1707140887356</v>
      </c>
      <c r="N29" s="23">
        <v>400</v>
      </c>
      <c r="O29" s="24">
        <f t="shared" si="4"/>
        <v>42.501225267834</v>
      </c>
      <c r="P29" s="12">
        <f t="shared" si="5"/>
        <v>17787.811838447164</v>
      </c>
      <c r="Q29" s="12"/>
    </row>
    <row r="30" spans="1:17" s="10" customFormat="1" ht="12.75">
      <c r="A30" s="21" t="s">
        <v>60</v>
      </c>
      <c r="B30" s="22" t="s">
        <v>46</v>
      </c>
      <c r="C30" s="23">
        <v>0</v>
      </c>
      <c r="D30" s="23">
        <v>250</v>
      </c>
      <c r="E30" s="23">
        <f t="shared" si="7"/>
        <v>250</v>
      </c>
      <c r="F30" s="23">
        <v>1</v>
      </c>
      <c r="G30" s="23" t="s">
        <v>56</v>
      </c>
      <c r="H30" s="24"/>
      <c r="I30" s="24">
        <v>85</v>
      </c>
      <c r="J30" s="24">
        <f t="shared" si="1"/>
        <v>85</v>
      </c>
      <c r="K30" s="23">
        <v>1750</v>
      </c>
      <c r="L30" s="24">
        <f t="shared" si="2"/>
        <v>29.681664120667364</v>
      </c>
      <c r="M30" s="24">
        <f t="shared" si="3"/>
        <v>929.3224144168314</v>
      </c>
      <c r="N30" s="23">
        <v>800</v>
      </c>
      <c r="O30" s="24">
        <f t="shared" si="4"/>
        <v>36.48062535455438</v>
      </c>
      <c r="P30" s="12">
        <f t="shared" si="5"/>
        <v>4446.95295961179</v>
      </c>
      <c r="Q30" s="12"/>
    </row>
    <row r="31" spans="1:17" s="10" customFormat="1" ht="12.75">
      <c r="A31" s="22"/>
      <c r="B31" s="22" t="s">
        <v>47</v>
      </c>
      <c r="C31" s="23">
        <v>0</v>
      </c>
      <c r="D31" s="23">
        <v>30</v>
      </c>
      <c r="E31" s="23">
        <f t="shared" si="7"/>
        <v>30</v>
      </c>
      <c r="F31" s="23">
        <v>1</v>
      </c>
      <c r="G31" s="23" t="s">
        <v>56</v>
      </c>
      <c r="H31" s="24"/>
      <c r="I31" s="24">
        <v>80</v>
      </c>
      <c r="J31" s="24">
        <f t="shared" si="1"/>
        <v>80</v>
      </c>
      <c r="K31" s="23">
        <v>1750</v>
      </c>
      <c r="L31" s="24">
        <f t="shared" si="2"/>
        <v>24.681664120667364</v>
      </c>
      <c r="M31" s="24">
        <f t="shared" si="3"/>
        <v>293.8775510204085</v>
      </c>
      <c r="N31" s="23">
        <v>800</v>
      </c>
      <c r="O31" s="24">
        <f t="shared" si="4"/>
        <v>31.480625354554377</v>
      </c>
      <c r="P31" s="12">
        <f t="shared" si="5"/>
        <v>1406.2500000000014</v>
      </c>
      <c r="Q31" s="12"/>
    </row>
    <row r="32" spans="1:17" s="10" customFormat="1" ht="12.75">
      <c r="A32" s="22"/>
      <c r="B32" s="22" t="s">
        <v>48</v>
      </c>
      <c r="C32" s="23">
        <v>0</v>
      </c>
      <c r="D32" s="23">
        <v>7.5</v>
      </c>
      <c r="E32" s="23">
        <f t="shared" si="7"/>
        <v>7.5</v>
      </c>
      <c r="F32" s="23">
        <v>1</v>
      </c>
      <c r="G32" s="23" t="s">
        <v>57</v>
      </c>
      <c r="H32" s="24"/>
      <c r="I32" s="24">
        <v>50</v>
      </c>
      <c r="J32" s="24">
        <f t="shared" si="1"/>
        <v>50</v>
      </c>
      <c r="K32" s="23">
        <v>1750</v>
      </c>
      <c r="L32" s="24">
        <f t="shared" si="2"/>
        <v>0</v>
      </c>
      <c r="M32" s="24">
        <f t="shared" si="3"/>
        <v>0</v>
      </c>
      <c r="N32" s="23">
        <v>800</v>
      </c>
      <c r="O32" s="24">
        <f t="shared" si="4"/>
        <v>1.4806253545543768</v>
      </c>
      <c r="P32" s="12">
        <f t="shared" si="5"/>
        <v>1.40625</v>
      </c>
      <c r="Q32" s="12"/>
    </row>
    <row r="33" spans="1:17" s="10" customFormat="1" ht="12.75">
      <c r="A33" s="22"/>
      <c r="B33" s="22" t="s">
        <v>49</v>
      </c>
      <c r="C33" s="23">
        <v>0</v>
      </c>
      <c r="D33" s="23">
        <v>7.5</v>
      </c>
      <c r="E33" s="23">
        <f t="shared" si="7"/>
        <v>7.5</v>
      </c>
      <c r="F33" s="23">
        <v>1</v>
      </c>
      <c r="G33" s="23" t="s">
        <v>57</v>
      </c>
      <c r="H33" s="24"/>
      <c r="I33" s="24">
        <v>25</v>
      </c>
      <c r="J33" s="24">
        <f t="shared" si="1"/>
        <v>25</v>
      </c>
      <c r="K33" s="23">
        <v>1750</v>
      </c>
      <c r="L33" s="24">
        <f t="shared" si="2"/>
        <v>0</v>
      </c>
      <c r="M33" s="24">
        <f t="shared" si="3"/>
        <v>0</v>
      </c>
      <c r="N33" s="23">
        <v>800</v>
      </c>
      <c r="O33" s="24">
        <f t="shared" si="4"/>
        <v>0</v>
      </c>
      <c r="P33" s="12">
        <f t="shared" si="5"/>
        <v>0</v>
      </c>
      <c r="Q33" s="12"/>
    </row>
    <row r="34" spans="1:17" s="10" customFormat="1" ht="12.75">
      <c r="A34" s="22"/>
      <c r="B34" s="22" t="s">
        <v>50</v>
      </c>
      <c r="C34" s="23" t="s">
        <v>40</v>
      </c>
      <c r="D34" s="23" t="s">
        <v>55</v>
      </c>
      <c r="E34" s="23" t="s">
        <v>40</v>
      </c>
      <c r="F34" s="23">
        <v>1</v>
      </c>
      <c r="G34" s="23" t="s">
        <v>56</v>
      </c>
      <c r="H34" s="24"/>
      <c r="I34" s="24">
        <v>85</v>
      </c>
      <c r="J34" s="24">
        <f t="shared" si="1"/>
        <v>85</v>
      </c>
      <c r="K34" s="23">
        <v>1750</v>
      </c>
      <c r="L34" s="24">
        <f t="shared" si="2"/>
        <v>29.681664120667364</v>
      </c>
      <c r="M34" s="24">
        <f t="shared" si="3"/>
        <v>929.3224144168314</v>
      </c>
      <c r="N34" s="23">
        <v>800</v>
      </c>
      <c r="O34" s="24">
        <f t="shared" si="4"/>
        <v>36.48062535455438</v>
      </c>
      <c r="P34" s="12">
        <f t="shared" si="5"/>
        <v>4446.95295961179</v>
      </c>
      <c r="Q34" s="12"/>
    </row>
    <row r="35" spans="1:17" s="10" customFormat="1" ht="12.75">
      <c r="A35" s="22"/>
      <c r="B35" s="22" t="s">
        <v>51</v>
      </c>
      <c r="C35" s="23" t="s">
        <v>40</v>
      </c>
      <c r="D35" s="23" t="s">
        <v>55</v>
      </c>
      <c r="E35" s="23" t="s">
        <v>40</v>
      </c>
      <c r="F35" s="23">
        <v>1</v>
      </c>
      <c r="G35" s="23" t="s">
        <v>56</v>
      </c>
      <c r="H35" s="24"/>
      <c r="I35" s="24">
        <v>85</v>
      </c>
      <c r="J35" s="24">
        <f t="shared" si="1"/>
        <v>85</v>
      </c>
      <c r="K35" s="23">
        <v>1750</v>
      </c>
      <c r="L35" s="24">
        <f t="shared" si="2"/>
        <v>29.681664120667364</v>
      </c>
      <c r="M35" s="24">
        <f t="shared" si="3"/>
        <v>929.3224144168314</v>
      </c>
      <c r="N35" s="23">
        <v>800</v>
      </c>
      <c r="O35" s="24">
        <f t="shared" si="4"/>
        <v>36.48062535455438</v>
      </c>
      <c r="P35" s="12">
        <f t="shared" si="5"/>
        <v>4446.95295961179</v>
      </c>
      <c r="Q35" s="12"/>
    </row>
    <row r="36" spans="1:17" s="10" customFormat="1" ht="12.75">
      <c r="A36" s="22"/>
      <c r="B36" s="22" t="s">
        <v>52</v>
      </c>
      <c r="C36" s="23">
        <v>0</v>
      </c>
      <c r="D36" s="25">
        <v>0.3</v>
      </c>
      <c r="E36" s="23">
        <f>D36-C36</f>
        <v>0.3</v>
      </c>
      <c r="F36" s="23">
        <v>1</v>
      </c>
      <c r="G36" s="23" t="s">
        <v>57</v>
      </c>
      <c r="H36" s="24"/>
      <c r="I36" s="24">
        <v>25</v>
      </c>
      <c r="J36" s="24">
        <f t="shared" si="1"/>
        <v>25</v>
      </c>
      <c r="K36" s="23">
        <v>1750</v>
      </c>
      <c r="L36" s="24">
        <f t="shared" si="2"/>
        <v>0</v>
      </c>
      <c r="M36" s="24">
        <f t="shared" si="3"/>
        <v>0</v>
      </c>
      <c r="N36" s="23">
        <v>800</v>
      </c>
      <c r="O36" s="24">
        <f t="shared" si="4"/>
        <v>0</v>
      </c>
      <c r="P36" s="12">
        <f t="shared" si="5"/>
        <v>0</v>
      </c>
      <c r="Q36" s="12"/>
    </row>
    <row r="37" spans="1:17" s="10" customFormat="1" ht="12.75">
      <c r="A37" s="22"/>
      <c r="B37" s="22" t="s">
        <v>53</v>
      </c>
      <c r="C37" s="23">
        <v>0</v>
      </c>
      <c r="D37" s="25">
        <v>0.3</v>
      </c>
      <c r="E37" s="23">
        <f>D37-C37</f>
        <v>0.3</v>
      </c>
      <c r="F37" s="23">
        <v>1</v>
      </c>
      <c r="G37" s="23" t="s">
        <v>57</v>
      </c>
      <c r="H37" s="24"/>
      <c r="I37" s="24">
        <v>25</v>
      </c>
      <c r="J37" s="24">
        <f t="shared" si="1"/>
        <v>25</v>
      </c>
      <c r="K37" s="23">
        <v>1750</v>
      </c>
      <c r="L37" s="24">
        <f t="shared" si="2"/>
        <v>0</v>
      </c>
      <c r="M37" s="24">
        <f t="shared" si="3"/>
        <v>0</v>
      </c>
      <c r="N37" s="23">
        <v>800</v>
      </c>
      <c r="O37" s="24">
        <f t="shared" si="4"/>
        <v>0</v>
      </c>
      <c r="P37" s="12">
        <f t="shared" si="5"/>
        <v>0</v>
      </c>
      <c r="Q37" s="12"/>
    </row>
    <row r="38" spans="1:17" s="10" customFormat="1" ht="12.75">
      <c r="A38" s="22"/>
      <c r="B38" s="22" t="s">
        <v>54</v>
      </c>
      <c r="C38" s="23">
        <v>0</v>
      </c>
      <c r="D38" s="23">
        <v>5</v>
      </c>
      <c r="E38" s="23">
        <f>D38-C38</f>
        <v>5</v>
      </c>
      <c r="F38" s="23">
        <v>1</v>
      </c>
      <c r="G38" s="23" t="s">
        <v>57</v>
      </c>
      <c r="H38" s="24"/>
      <c r="I38" s="24">
        <v>50</v>
      </c>
      <c r="J38" s="24">
        <f t="shared" si="1"/>
        <v>50</v>
      </c>
      <c r="K38" s="23">
        <v>1750</v>
      </c>
      <c r="L38" s="24">
        <f t="shared" si="2"/>
        <v>0</v>
      </c>
      <c r="M38" s="24">
        <f t="shared" si="3"/>
        <v>0</v>
      </c>
      <c r="N38" s="23">
        <v>800</v>
      </c>
      <c r="O38" s="24">
        <f t="shared" si="4"/>
        <v>1.4806253545543768</v>
      </c>
      <c r="P38" s="12">
        <f t="shared" si="5"/>
        <v>1.40625</v>
      </c>
      <c r="Q38" s="12"/>
    </row>
    <row r="39" spans="1:17" s="10" customFormat="1" ht="12.75">
      <c r="A39" s="21" t="s">
        <v>70</v>
      </c>
      <c r="B39" s="22" t="s">
        <v>71</v>
      </c>
      <c r="C39" s="23">
        <v>0</v>
      </c>
      <c r="D39" s="23">
        <v>50</v>
      </c>
      <c r="E39" s="23">
        <f>D39-C39</f>
        <v>50</v>
      </c>
      <c r="F39" s="23">
        <v>1</v>
      </c>
      <c r="G39" s="23" t="s">
        <v>72</v>
      </c>
      <c r="H39" s="24"/>
      <c r="I39" s="24">
        <f>MIN(74+10*LOG(E39)-2,85)</f>
        <v>85</v>
      </c>
      <c r="J39" s="24">
        <f>I39+10*LOG(F39)</f>
        <v>85</v>
      </c>
      <c r="K39" s="23">
        <v>5700</v>
      </c>
      <c r="L39" s="24">
        <f t="shared" si="2"/>
        <v>19.424927980943423</v>
      </c>
      <c r="M39" s="24">
        <f t="shared" si="3"/>
        <v>87.59771911823773</v>
      </c>
      <c r="N39" s="23">
        <v>4700</v>
      </c>
      <c r="O39" s="24">
        <f>IF(J39-20*LOG(N39/3)&gt;0,J39-20*LOG(N39/3),0)</f>
        <v>21.1004679356789</v>
      </c>
      <c r="P39" s="12">
        <f t="shared" si="5"/>
        <v>128.83883631288109</v>
      </c>
      <c r="Q39" s="12"/>
    </row>
    <row r="40" spans="1:17" s="10" customFormat="1" ht="12.75">
      <c r="A40" s="22"/>
      <c r="B40" s="22" t="s">
        <v>73</v>
      </c>
      <c r="C40" s="23">
        <v>0</v>
      </c>
      <c r="D40" s="23">
        <v>50</v>
      </c>
      <c r="E40" s="23">
        <f>D40-C40</f>
        <v>50</v>
      </c>
      <c r="F40" s="23">
        <v>1</v>
      </c>
      <c r="G40" s="23" t="s">
        <v>72</v>
      </c>
      <c r="H40" s="24"/>
      <c r="I40" s="24">
        <f>MIN(74+10*LOG(E40)-2,85)</f>
        <v>85</v>
      </c>
      <c r="J40" s="24">
        <f>I40+10*LOG(F40)</f>
        <v>85</v>
      </c>
      <c r="K40" s="23">
        <v>5700</v>
      </c>
      <c r="L40" s="24">
        <f t="shared" si="2"/>
        <v>19.424927980943423</v>
      </c>
      <c r="M40" s="24">
        <f t="shared" si="3"/>
        <v>87.59771911823773</v>
      </c>
      <c r="N40" s="23">
        <v>4700</v>
      </c>
      <c r="O40" s="24">
        <f>IF(J40-20*LOG(N40/3)&gt;0,J40-20*LOG(N40/3),0)</f>
        <v>21.1004679356789</v>
      </c>
      <c r="P40" s="12">
        <f t="shared" si="5"/>
        <v>128.83883631288109</v>
      </c>
      <c r="Q40" s="12"/>
    </row>
    <row r="41" spans="1:17" ht="12.75">
      <c r="A41" s="52" t="s">
        <v>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29">
        <f>10*LOG(SUM(M5:M38))</f>
        <v>43.2979283901645</v>
      </c>
      <c r="M41" s="29"/>
      <c r="N41" s="16"/>
      <c r="O41" s="29">
        <f>10*LOG(SUM(P5:P38))</f>
        <v>50.81381580829615</v>
      </c>
      <c r="P41" s="9"/>
      <c r="Q41" s="4"/>
    </row>
    <row r="42" spans="1:17" ht="12.75">
      <c r="A42" s="27" t="s">
        <v>41</v>
      </c>
      <c r="K42" s="9"/>
      <c r="L42" s="15"/>
      <c r="M42" s="4"/>
      <c r="N42" s="2"/>
      <c r="O42" s="4"/>
      <c r="P42" s="9"/>
      <c r="Q42" s="4"/>
    </row>
    <row r="43" ht="12.75">
      <c r="A43" s="10" t="s">
        <v>6</v>
      </c>
    </row>
    <row r="44" ht="12.75">
      <c r="A44" s="10" t="s">
        <v>97</v>
      </c>
    </row>
    <row r="45" ht="12.75">
      <c r="A45" s="10" t="s">
        <v>59</v>
      </c>
    </row>
    <row r="47" spans="1:17" ht="12.75">
      <c r="A47" s="1" t="s">
        <v>3</v>
      </c>
      <c r="L47" s="3"/>
      <c r="M47" s="3"/>
      <c r="Q47" s="3"/>
    </row>
    <row r="48" spans="1:17" ht="12.75">
      <c r="A48" s="13" t="s">
        <v>44</v>
      </c>
      <c r="L48" s="3"/>
      <c r="M48" s="3"/>
      <c r="Q48" s="3"/>
    </row>
    <row r="49" spans="1:7" ht="12.75">
      <c r="A49" s="6" t="s">
        <v>5</v>
      </c>
      <c r="B49" s="7" t="s">
        <v>30</v>
      </c>
      <c r="C49" s="5"/>
      <c r="D49" s="5"/>
      <c r="E49" s="12"/>
      <c r="F49" s="12"/>
      <c r="G49" s="12"/>
    </row>
    <row r="50" spans="1:7" ht="12.75">
      <c r="A50" s="14" t="s">
        <v>4</v>
      </c>
      <c r="B50" s="7" t="s">
        <v>31</v>
      </c>
      <c r="C50" s="5"/>
      <c r="D50" s="5"/>
      <c r="E50" s="5"/>
      <c r="F50" s="5"/>
      <c r="G50" s="5"/>
    </row>
    <row r="52" ht="12.75">
      <c r="A52" s="13" t="s">
        <v>45</v>
      </c>
    </row>
    <row r="53" ht="12.75">
      <c r="B53" t="s">
        <v>42</v>
      </c>
    </row>
    <row r="55" spans="1:7" ht="12.75">
      <c r="A55" t="s">
        <v>43</v>
      </c>
      <c r="B55" s="7"/>
      <c r="C55" s="5"/>
      <c r="D55" s="5"/>
      <c r="E55" s="5"/>
      <c r="F55" s="5"/>
      <c r="G55" s="5"/>
    </row>
    <row r="58" spans="1:7" ht="12.75">
      <c r="A58" s="6"/>
      <c r="B58" s="7"/>
      <c r="C58" s="5"/>
      <c r="D58" s="5"/>
      <c r="E58" s="5"/>
      <c r="F58" s="5"/>
      <c r="G58" s="5"/>
    </row>
    <row r="60" spans="2:7" ht="12.75">
      <c r="B60" s="7"/>
      <c r="C60" s="5"/>
      <c r="D60" s="5"/>
      <c r="E60" s="5"/>
      <c r="F60" s="5"/>
      <c r="G60" s="5"/>
    </row>
    <row r="61" ht="12.75">
      <c r="B61" s="6"/>
    </row>
  </sheetData>
  <sheetProtection/>
  <mergeCells count="16">
    <mergeCell ref="O3:O4"/>
    <mergeCell ref="A41:K41"/>
    <mergeCell ref="A2:O2"/>
    <mergeCell ref="A1:O1"/>
    <mergeCell ref="J3:J4"/>
    <mergeCell ref="K3:K4"/>
    <mergeCell ref="L3:L4"/>
    <mergeCell ref="N3:N4"/>
    <mergeCell ref="E3:E4"/>
    <mergeCell ref="F3:F4"/>
    <mergeCell ref="G3:G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300" verticalDpi="300" orientation="landscape" scale="56" r:id="rId1"/>
  <headerFooter alignWithMargins="0">
    <oddFooter>&amp;CD.3-&amp;P&amp;RChevron Heavy Crude Project Final EIR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C. Manchester</dc:creator>
  <cp:keywords/>
  <dc:description>ENSREst v.EN031504</dc:description>
  <cp:lastModifiedBy>dsasaki</cp:lastModifiedBy>
  <cp:lastPrinted>2006-05-30T21:57:03Z</cp:lastPrinted>
  <dcterms:created xsi:type="dcterms:W3CDTF">2000-12-14T22:10:54Z</dcterms:created>
  <dcterms:modified xsi:type="dcterms:W3CDTF">2014-08-06T19:26:33Z</dcterms:modified>
  <cp:category/>
  <cp:version/>
  <cp:contentType/>
  <cp:contentStatus/>
</cp:coreProperties>
</file>