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aqmdgov-my.sharepoint.com/personal/jtorres_aqmd_gov/Documents/Desktop/AER/Reporting Year Prep/2025 AER Prep/"/>
    </mc:Choice>
  </mc:AlternateContent>
  <xr:revisionPtr revIDLastSave="0" documentId="14_{635CF49F-802C-4189-8131-C1529FED4314}" xr6:coauthVersionLast="47" xr6:coauthVersionMax="47" xr10:uidLastSave="{00000000-0000-0000-0000-000000000000}"/>
  <workbookProtection lockStructure="1"/>
  <bookViews>
    <workbookView xWindow="33720" yWindow="-120" windowWidth="29040" windowHeight="15840" activeTab="1" xr2:uid="{FF596136-613A-430A-A336-ECE51896B257}"/>
  </bookViews>
  <sheets>
    <sheet name="Instructions" sheetId="4" r:id="rId1"/>
    <sheet name="Throughput Calculator" sheetId="1" r:id="rId2"/>
    <sheet name="Unit Convertor" sheetId="2" r:id="rId3"/>
    <sheet name="Disclosures and Definition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a="1"/>
  <c r="J11" i="1" s="1"/>
  <c r="R11" i="1" l="1" a="1"/>
  <c r="R11" i="1" s="1"/>
  <c r="M11" i="1" a="1"/>
  <c r="M11" i="1" s="1"/>
  <c r="U11" i="1" a="1"/>
  <c r="U11" i="1" s="1"/>
  <c r="D33" i="1"/>
  <c r="D32" i="1"/>
  <c r="U28" i="1" l="1"/>
  <c r="T28" i="1"/>
  <c r="R28" i="1"/>
  <c r="M28" i="1"/>
  <c r="J28" i="1"/>
  <c r="D31" i="1" l="1"/>
  <c r="D6" i="2"/>
  <c r="L28" i="1"/>
  <c r="D34" i="1" s="1"/>
  <c r="D9" i="2"/>
  <c r="D8" i="2"/>
  <c r="D7" i="2"/>
  <c r="X21" i="1" l="1"/>
  <c r="X17" i="1"/>
  <c r="P12" i="1"/>
  <c r="X23" i="1"/>
  <c r="X12" i="1"/>
  <c r="X18" i="1"/>
  <c r="X25" i="1"/>
  <c r="P19" i="1"/>
  <c r="X15" i="1"/>
  <c r="X19" i="1"/>
  <c r="P16" i="1"/>
  <c r="P25" i="1"/>
  <c r="P14" i="1"/>
  <c r="X26" i="1"/>
  <c r="X24" i="1"/>
  <c r="X11" i="1"/>
  <c r="P13" i="1"/>
  <c r="P17" i="1"/>
  <c r="X20" i="1"/>
  <c r="P23" i="1"/>
  <c r="P24" i="1"/>
  <c r="P15" i="1"/>
  <c r="X22" i="1"/>
  <c r="X13" i="1"/>
  <c r="P22" i="1"/>
  <c r="P11" i="1"/>
  <c r="X16" i="1"/>
  <c r="P20" i="1"/>
  <c r="P21" i="1"/>
  <c r="P18" i="1"/>
  <c r="X14" i="1"/>
  <c r="P26" i="1"/>
  <c r="P28" i="1" l="1"/>
  <c r="X28"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<sst xmlns="http://schemas.openxmlformats.org/spreadsheetml/2006/main" count="80" uniqueCount="59">
  <si>
    <t xml:space="preserve">AER Natural Gas Throughput Calculator </t>
  </si>
  <si>
    <t>Totals</t>
  </si>
  <si>
    <t>Known Consumption (therms)</t>
  </si>
  <si>
    <t>Rating (mmBtu)</t>
  </si>
  <si>
    <t>Calculated Throughput (therms)</t>
  </si>
  <si>
    <t xml:space="preserve">Total Number of Devices with Natural Gas Combustion 
</t>
  </si>
  <si>
    <t>(i.e. permitted oven, unpermitted boiler/water heater, etc.)</t>
  </si>
  <si>
    <t>Total Annual Consumption (therms)</t>
  </si>
  <si>
    <t>(all devices combined including metered devices)</t>
  </si>
  <si>
    <t>Permitted Devices</t>
  </si>
  <si>
    <t>Total number of permitted devices</t>
  </si>
  <si>
    <t>Total number of permitted devices with dedicated meters</t>
  </si>
  <si>
    <t>Unpermitted Devices</t>
  </si>
  <si>
    <t>Total number of unpermitted devices</t>
  </si>
  <si>
    <t>Total number of unpermitted devices with dedicated meters</t>
  </si>
  <si>
    <t>Total:</t>
  </si>
  <si>
    <t>Use to convert standard cubic feet to therms</t>
  </si>
  <si>
    <t>Enter the consumption in the yellow box that corresponds to your meter's units</t>
  </si>
  <si>
    <t xml:space="preserve">Value </t>
  </si>
  <si>
    <t>Unit Used by Meter</t>
  </si>
  <si>
    <t>Calculated Value in therms</t>
  </si>
  <si>
    <t>scf</t>
  </si>
  <si>
    <t>therms</t>
  </si>
  <si>
    <t xml:space="preserve">ccf (100 scf) </t>
  </si>
  <si>
    <t xml:space="preserve">kcf (1000 scf) </t>
  </si>
  <si>
    <t xml:space="preserve">mmscf (1,000,000 scf) </t>
  </si>
  <si>
    <t>Instructions</t>
  </si>
  <si>
    <t xml:space="preserve">Compile all applicable records: monthly natural gas bills, total annual consumption of metered devices or fuel meter readings, rating (MMBtu) of each unit. </t>
  </si>
  <si>
    <t>Enter the total number of devices that are connected to the utility gas line including both metered and unmetered devices. Categorize each device by permitted or unpermitted; and how many devices in each category have meters.</t>
  </si>
  <si>
    <t xml:space="preserve">Add each monthly usage (gas bills) to determine total annual throughput. Enter into Calculator. </t>
  </si>
  <si>
    <t xml:space="preserve">The calculator counts the number of devices in each category. Enter an identifier, if preferred, to label each device. </t>
  </si>
  <si>
    <t>For metered devices, where consumption is known, enter the known consumption of each device in units of therms. The Unit Converter tab can be used to convert scf to therms.</t>
  </si>
  <si>
    <t>Enter the rating (MMBtu) of each unmetered device.</t>
  </si>
  <si>
    <t xml:space="preserve">The calculator will subtract the known consumption from the total and calculate the approximate throughput of each remaining permitted and unpermitted unit. </t>
  </si>
  <si>
    <t xml:space="preserve"> Use the results to complete the AER in the webtool. </t>
  </si>
  <si>
    <t>Disclosures</t>
  </si>
  <si>
    <t>The calculator uses simple ratios of equipment ratings (MMBtu) and the total annual consumption to allocate estimated throughputs to each device. This assumes equal or similar operating times so may not reflect the actual consumption of each unit.</t>
  </si>
  <si>
    <t>The use of this calculator is not required to complete the AER; it is provided as a tool for reporters that have not tracked consumption for each device.</t>
  </si>
  <si>
    <t xml:space="preserve">Incorrect or improper use of this calculator may result in errors and inaccurate consumption totals. The AER team is not liable for these errors. </t>
  </si>
  <si>
    <t xml:space="preserve">Reporters are encouraged to closely read the definitions and instructions while using the calculator. </t>
  </si>
  <si>
    <t>AER staff can provide assistance but cannot prepare the values in the calculator on behalf of the reporter or participate in extended conversations due to the large quantity of inquiries received. Reporters should have all records and device information prior to contacting the AER hotline. Incomplete information may delay response from AER staff.</t>
  </si>
  <si>
    <t>Definitions</t>
  </si>
  <si>
    <t>Device Rating: Natural gas combustion equipment is typically rated in MMBtu or Btu (1 MMBtu = 1,000,000 Btu). Ratings must be entered in units of MMBtu. Example: 400,000 Btu = 0.4 MMBtu</t>
  </si>
  <si>
    <t xml:space="preserve">Natural Gas Consumption: Gas bills typically provide total monthly consumption in therms. Total annual consumption can be calculated by adding each monthly consumption. </t>
  </si>
  <si>
    <t>Categories of Devices:</t>
  </si>
  <si>
    <t>Devices with Meters – for equipment with a dedicated gas meter installed. The known consumption will be separated before the remaining total is ratioed to the rest of the devices. This assumes the consumption of the metered equipment is included in the gas bill totals.</t>
  </si>
  <si>
    <t>Permitted Equipment – for equipment with active permits that do not have dedicated meters</t>
  </si>
  <si>
    <t>Unpermitted Equipment – for equipment not requiring a permit (i.e. water heater) which typically do not have dedicated meters; abbreviated reporters may omit these emissions</t>
  </si>
  <si>
    <t>Name/Number (Identifier): Use this field to label each unit with any preferred identifier. The identifier can be the Permit Number, AER Device ID, the common name used at the facility, or any other identifier that is used.</t>
  </si>
  <si>
    <t xml:space="preserve">Known consumption: Fuel meters typically measure gas consumption in a multiple of SCF (MMscf, CCF, etc.). Reporters can enter throughput in MMscf in the webtool however, this calculator does not accommodate MMscf since gas bills are provided in therms. A conversion </t>
  </si>
  <si>
    <t xml:space="preserve">For more detailed information and definitions, refer to the guideline </t>
  </si>
  <si>
    <t xml:space="preserve">Name (Identifier) </t>
  </si>
  <si>
    <r>
      <rPr>
        <b/>
        <sz val="11"/>
        <color theme="1"/>
        <rFont val="Aptos Narrow"/>
        <family val="2"/>
        <scheme val="minor"/>
      </rPr>
      <t xml:space="preserve">With Meters </t>
    </r>
    <r>
      <rPr>
        <sz val="11"/>
        <color theme="1"/>
        <rFont val="Aptos Narrow"/>
        <family val="2"/>
        <scheme val="minor"/>
      </rPr>
      <t xml:space="preserve">
Enter consumption if known</t>
    </r>
  </si>
  <si>
    <r>
      <t xml:space="preserve">Without Meters
</t>
    </r>
    <r>
      <rPr>
        <sz val="11"/>
        <color theme="1"/>
        <rFont val="Aptos Narrow"/>
        <family val="2"/>
        <scheme val="minor"/>
      </rPr>
      <t>Green boxes will calculated</t>
    </r>
  </si>
  <si>
    <r>
      <rPr>
        <b/>
        <sz val="11"/>
        <color theme="1"/>
        <rFont val="Aptos Narrow"/>
        <family val="2"/>
        <scheme val="minor"/>
      </rPr>
      <t xml:space="preserve"> Without Meters
</t>
    </r>
    <r>
      <rPr>
        <sz val="11"/>
        <color theme="1"/>
        <rFont val="Aptos Narrow"/>
        <family val="2"/>
        <scheme val="minor"/>
      </rPr>
      <t xml:space="preserve">May be omitted from Abbreviated Reports </t>
    </r>
  </si>
  <si>
    <t xml:space="preserve">Name 
(Identifier) </t>
  </si>
  <si>
    <t>Index</t>
  </si>
  <si>
    <t>Errors (if any) will appear here:</t>
  </si>
  <si>
    <t>Example of a Completed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</si>
</sst>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 x14ac:knownFonts="1">
    <font>
      <sz val="11"/>
      <color theme="1"/>
      <name val="Aptos Narrow"/>
      <family val="2"/>
      <scheme val="minor"/>
    </font>
    <font>
      <b/>
      <sz val="11"/>
      <color theme="1"/>
      <name val="Aptos Narrow"/>
      <family val="2"/>
      <scheme val="minor"/>
    </font>
    <font>
      <sz val="11"/>
      <color rgb="FF001D35"/>
      <name val="Aptos Narrow"/>
      <family val="2"/>
      <scheme val="minor"/>
    </font>
    <font>
      <sz val="11"/>
      <color rgb="FFFF0000"/>
      <name val="Aptos Narrow"/>
      <family val="2"/>
      <scheme val="minor"/>
    </font>
    <font>
      <b/>
      <sz val="20"/>
      <color theme="0"/>
      <name val="Aptos Narrow"/>
      <family val="2"/>
      <scheme val="minor"/>
    </font>
    <font>
      <b/>
      <sz val="16"/>
      <color theme="1"/>
      <name val="Aptos Narrow"/>
      <family val="2"/>
      <scheme val="minor"/>
    </font>
    <font>
      <b/>
      <sz val="14"/>
      <color theme="1"/>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076DB7"/>
        <bgColor indexed="64"/>
      </patternFill>
    </fill>
    <fill>
      <patternFill patternType="solid">
        <fgColor theme="0" tint="-0.14999847407452621"/>
        <bgColor indexed="64"/>
      </patternFill>
    </fill>
    <fill>
      <patternFill patternType="solid">
        <fgColor theme="9"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93">
    <xf numFmtId="0" fontId="0" fillId="0" borderId="0" xfId="0"/>
    <xf numFmtId="0" fontId="0" fillId="3" borderId="12" xfId="0" applyFill="1" applyBorder="1"/>
    <xf numFmtId="0" fontId="0" fillId="3" borderId="13" xfId="0" applyFill="1" applyBorder="1"/>
    <xf numFmtId="0" fontId="0" fillId="5" borderId="0" xfId="0" applyFill="1"/>
    <xf numFmtId="0" fontId="0" fillId="5" borderId="0" xfId="0" applyFill="1" applyAlignment="1">
      <alignment horizontal="left" vertical="center" wrapTex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5" xfId="0" applyFill="1" applyBorder="1"/>
    <xf numFmtId="0" fontId="0" fillId="3" borderId="8" xfId="0" applyFill="1" applyBorder="1"/>
    <xf numFmtId="0" fontId="0" fillId="5" borderId="0" xfId="0" applyFill="1" applyAlignment="1">
      <alignment horizontal="center" vertical="center"/>
    </xf>
    <xf numFmtId="0" fontId="5" fillId="5" borderId="0" xfId="0" applyFont="1" applyFill="1"/>
    <xf numFmtId="0" fontId="0" fillId="3" borderId="15" xfId="0" applyFill="1" applyBorder="1" applyAlignment="1">
      <alignment horizontal="center" vertical="center" wrapText="1"/>
    </xf>
    <xf numFmtId="0" fontId="0" fillId="3" borderId="16" xfId="0" applyFill="1" applyBorder="1" applyAlignment="1">
      <alignment horizontal="center" vertical="center" wrapText="1"/>
    </xf>
    <xf numFmtId="0" fontId="0" fillId="5" borderId="0" xfId="0" applyFill="1" applyAlignment="1">
      <alignment horizontal="left" vertical="center" wrapText="1"/>
    </xf>
    <xf numFmtId="0" fontId="0" fillId="5" borderId="0" xfId="0" applyFill="1" applyAlignment="1">
      <alignment horizontal="left" vertical="top" wrapText="1"/>
    </xf>
    <xf numFmtId="0" fontId="0" fillId="5" borderId="0" xfId="0" applyFill="1" applyAlignment="1">
      <alignment horizontal="left" wrapText="1"/>
    </xf>
    <xf numFmtId="0" fontId="0" fillId="2" borderId="1" xfId="0" applyFill="1" applyBorder="1" applyAlignment="1" applyProtection="1">
      <alignment horizontal="center" vertical="center"/>
      <protection locked="0"/>
    </xf>
    <xf numFmtId="0" fontId="0" fillId="5" borderId="0" xfId="0" applyFill="1" applyProtection="1">
      <protection locked="0"/>
    </xf>
    <xf numFmtId="0" fontId="0" fillId="3" borderId="0" xfId="0" applyFill="1" applyProtection="1">
      <protection locked="0"/>
    </xf>
    <xf numFmtId="0" fontId="4" fillId="4" borderId="17" xfId="0" applyFont="1" applyFill="1" applyBorder="1" applyAlignment="1" applyProtection="1">
      <alignment horizontal="center" vertical="center"/>
      <protection locked="0"/>
    </xf>
    <xf numFmtId="0" fontId="4" fillId="4" borderId="18" xfId="0" applyFont="1" applyFill="1" applyBorder="1" applyAlignment="1" applyProtection="1">
      <alignment horizontal="center" vertical="center"/>
      <protection locked="0"/>
    </xf>
    <xf numFmtId="0" fontId="4" fillId="4" borderId="19" xfId="0" applyFont="1" applyFill="1" applyBorder="1" applyAlignment="1" applyProtection="1">
      <alignment horizontal="center" vertical="center"/>
      <protection locked="0"/>
    </xf>
    <xf numFmtId="0" fontId="4" fillId="4" borderId="25" xfId="0" applyFont="1" applyFill="1" applyBorder="1" applyAlignment="1" applyProtection="1">
      <alignment horizontal="center" vertical="center"/>
      <protection locked="0"/>
    </xf>
    <xf numFmtId="0" fontId="4" fillId="4" borderId="22" xfId="0" applyFont="1" applyFill="1" applyBorder="1" applyAlignment="1" applyProtection="1">
      <alignment horizontal="center" vertical="center"/>
      <protection locked="0"/>
    </xf>
    <xf numFmtId="0" fontId="4" fillId="4" borderId="26" xfId="0" applyFont="1" applyFill="1" applyBorder="1" applyAlignment="1" applyProtection="1">
      <alignment horizontal="center" vertical="center"/>
      <protection locked="0"/>
    </xf>
    <xf numFmtId="0" fontId="0" fillId="3" borderId="22" xfId="0" quotePrefix="1" applyFill="1" applyBorder="1" applyAlignment="1" applyProtection="1">
      <alignment horizontal="center"/>
      <protection locked="0"/>
    </xf>
    <xf numFmtId="0" fontId="6" fillId="3" borderId="34" xfId="0" quotePrefix="1" applyFont="1" applyFill="1" applyBorder="1" applyAlignment="1" applyProtection="1">
      <alignment horizontal="center" vertical="center"/>
      <protection locked="0"/>
    </xf>
    <xf numFmtId="0" fontId="6" fillId="3" borderId="35" xfId="0" quotePrefix="1" applyFont="1" applyFill="1" applyBorder="1" applyAlignment="1" applyProtection="1">
      <alignment horizontal="center" vertical="center"/>
      <protection locked="0"/>
    </xf>
    <xf numFmtId="0" fontId="6" fillId="3" borderId="36" xfId="0" quotePrefix="1" applyFont="1" applyFill="1" applyBorder="1" applyAlignment="1" applyProtection="1">
      <alignment horizontal="center" vertical="center"/>
      <protection locked="0"/>
    </xf>
    <xf numFmtId="0" fontId="6" fillId="3" borderId="34" xfId="0" quotePrefix="1" applyFont="1" applyFill="1" applyBorder="1" applyAlignment="1" applyProtection="1">
      <alignment horizontal="center"/>
      <protection locked="0"/>
    </xf>
    <xf numFmtId="0" fontId="6" fillId="3" borderId="35" xfId="0" quotePrefix="1" applyFont="1" applyFill="1" applyBorder="1" applyAlignment="1" applyProtection="1">
      <alignment horizontal="center"/>
      <protection locked="0"/>
    </xf>
    <xf numFmtId="0" fontId="6" fillId="3" borderId="36" xfId="0" quotePrefix="1" applyFont="1" applyFill="1" applyBorder="1" applyAlignment="1" applyProtection="1">
      <alignment horizontal="center"/>
      <protection locked="0"/>
    </xf>
    <xf numFmtId="0" fontId="0" fillId="3" borderId="17" xfId="0" applyFill="1" applyBorder="1" applyProtection="1">
      <protection locked="0"/>
    </xf>
    <xf numFmtId="0" fontId="0" fillId="3" borderId="18" xfId="0" applyFill="1" applyBorder="1" applyProtection="1">
      <protection locked="0"/>
    </xf>
    <xf numFmtId="0" fontId="0" fillId="3" borderId="19" xfId="0" applyFill="1" applyBorder="1" applyProtection="1">
      <protection locked="0"/>
    </xf>
    <xf numFmtId="0" fontId="0" fillId="3" borderId="15"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1" fillId="3" borderId="15"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0" fillId="3" borderId="15" xfId="0" applyFill="1" applyBorder="1" applyAlignment="1" applyProtection="1">
      <alignment horizontal="center" wrapText="1"/>
      <protection locked="0"/>
    </xf>
    <xf numFmtId="0" fontId="0" fillId="3" borderId="9" xfId="0" applyFill="1" applyBorder="1" applyAlignment="1" applyProtection="1">
      <alignment horizontal="center" wrapText="1"/>
      <protection locked="0"/>
    </xf>
    <xf numFmtId="0" fontId="0" fillId="3" borderId="16" xfId="0" applyFill="1" applyBorder="1" applyAlignment="1" applyProtection="1">
      <alignment horizontal="center" wrapText="1"/>
      <protection locked="0"/>
    </xf>
    <xf numFmtId="0" fontId="0" fillId="3" borderId="23" xfId="0" applyFill="1" applyBorder="1" applyProtection="1">
      <protection locked="0"/>
    </xf>
    <xf numFmtId="0" fontId="1" fillId="3" borderId="0" xfId="0" applyFont="1" applyFill="1" applyAlignment="1" applyProtection="1">
      <alignment horizontal="left"/>
      <protection locked="0"/>
    </xf>
    <xf numFmtId="0" fontId="0" fillId="3" borderId="24" xfId="0" applyFill="1" applyBorder="1" applyProtection="1">
      <protection locked="0"/>
    </xf>
    <xf numFmtId="0" fontId="0" fillId="3" borderId="27" xfId="0" applyFill="1" applyBorder="1" applyAlignment="1" applyProtection="1">
      <alignment horizontal="center" vertical="center" wrapText="1"/>
      <protection locked="0"/>
    </xf>
    <xf numFmtId="0" fontId="0" fillId="3" borderId="29"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0" fontId="0" fillId="3" borderId="0" xfId="0" applyFill="1" applyAlignment="1" applyProtection="1">
      <alignment vertical="top"/>
      <protection locked="0"/>
    </xf>
    <xf numFmtId="0" fontId="0" fillId="3" borderId="24" xfId="0" applyFill="1" applyBorder="1" applyAlignment="1" applyProtection="1">
      <alignment horizontal="center" vertical="center"/>
      <protection locked="0"/>
    </xf>
    <xf numFmtId="0" fontId="0" fillId="3" borderId="28" xfId="0" applyFill="1" applyBorder="1" applyAlignment="1" applyProtection="1">
      <alignment horizontal="center" vertical="center" wrapText="1"/>
      <protection locked="0"/>
    </xf>
    <xf numFmtId="0" fontId="0" fillId="3" borderId="30" xfId="0" applyFill="1" applyBorder="1" applyAlignment="1" applyProtection="1">
      <alignment horizontal="center" vertical="center" wrapText="1"/>
      <protection locked="0"/>
    </xf>
    <xf numFmtId="0" fontId="0" fillId="3" borderId="33" xfId="0"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31"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0" fontId="2" fillId="3" borderId="14" xfId="0" applyFont="1" applyFill="1" applyBorder="1" applyAlignment="1" applyProtection="1">
      <alignment wrapText="1"/>
      <protection locked="0"/>
    </xf>
    <xf numFmtId="165" fontId="0" fillId="3" borderId="21" xfId="0" applyNumberFormat="1" applyFill="1" applyBorder="1" applyAlignment="1" applyProtection="1">
      <alignment wrapText="1"/>
      <protection locked="0"/>
    </xf>
    <xf numFmtId="0" fontId="2" fillId="3" borderId="12" xfId="0" applyFont="1" applyFill="1" applyBorder="1" applyAlignment="1" applyProtection="1">
      <alignment wrapText="1"/>
      <protection locked="0"/>
    </xf>
    <xf numFmtId="4" fontId="0" fillId="3" borderId="1" xfId="0" applyNumberFormat="1" applyFill="1" applyBorder="1" applyAlignment="1" applyProtection="1">
      <alignment wrapText="1"/>
      <protection locked="0"/>
    </xf>
    <xf numFmtId="3" fontId="0" fillId="2" borderId="1" xfId="0" applyNumberFormat="1" applyFill="1" applyBorder="1" applyAlignment="1" applyProtection="1">
      <alignment horizontal="center" vertical="center"/>
      <protection locked="0"/>
    </xf>
    <xf numFmtId="0" fontId="2" fillId="3" borderId="10" xfId="0" applyFont="1" applyFill="1" applyBorder="1" applyAlignment="1" applyProtection="1">
      <alignment wrapText="1"/>
      <protection locked="0"/>
    </xf>
    <xf numFmtId="165" fontId="0" fillId="3" borderId="5" xfId="0" applyNumberFormat="1" applyFill="1" applyBorder="1" applyAlignment="1" applyProtection="1">
      <alignment wrapText="1"/>
      <protection locked="0"/>
    </xf>
    <xf numFmtId="0" fontId="0" fillId="3" borderId="10" xfId="0" applyFill="1" applyBorder="1" applyAlignment="1" applyProtection="1">
      <alignment wrapText="1"/>
      <protection locked="0"/>
    </xf>
    <xf numFmtId="0" fontId="0" fillId="3" borderId="12" xfId="0" applyFill="1" applyBorder="1" applyAlignment="1" applyProtection="1">
      <alignment wrapText="1"/>
      <protection locked="0"/>
    </xf>
    <xf numFmtId="0" fontId="1" fillId="3" borderId="0" xfId="0" applyFont="1" applyFill="1" applyAlignment="1" applyProtection="1">
      <alignment horizontal="left" vertical="top"/>
      <protection locked="0"/>
    </xf>
    <xf numFmtId="0" fontId="0" fillId="3" borderId="0" xfId="0" applyFill="1" applyAlignment="1" applyProtection="1">
      <alignment horizontal="left" vertical="center"/>
      <protection locked="0"/>
    </xf>
    <xf numFmtId="0" fontId="0" fillId="3" borderId="0" xfId="0" applyFill="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25" xfId="0" applyFill="1" applyBorder="1" applyProtection="1">
      <protection locked="0"/>
    </xf>
    <xf numFmtId="0" fontId="0" fillId="3" borderId="22" xfId="0" applyFill="1" applyBorder="1" applyProtection="1">
      <protection locked="0"/>
    </xf>
    <xf numFmtId="0" fontId="0" fillId="3" borderId="26" xfId="0" applyFill="1" applyBorder="1" applyProtection="1">
      <protection locked="0"/>
    </xf>
    <xf numFmtId="0" fontId="0" fillId="3" borderId="11" xfId="0" applyFill="1" applyBorder="1" applyAlignment="1" applyProtection="1">
      <alignment wrapText="1"/>
      <protection locked="0"/>
    </xf>
    <xf numFmtId="165" fontId="0" fillId="3" borderId="8" xfId="0" applyNumberFormat="1" applyFill="1" applyBorder="1" applyAlignment="1" applyProtection="1">
      <alignment wrapText="1"/>
      <protection locked="0"/>
    </xf>
    <xf numFmtId="0" fontId="0" fillId="3" borderId="13" xfId="0" applyFill="1" applyBorder="1" applyAlignment="1" applyProtection="1">
      <alignment wrapText="1"/>
      <protection locked="0"/>
    </xf>
    <xf numFmtId="4" fontId="0" fillId="3" borderId="7" xfId="0" applyNumberFormat="1" applyFill="1" applyBorder="1" applyAlignment="1" applyProtection="1">
      <alignment wrapText="1"/>
      <protection locked="0"/>
    </xf>
    <xf numFmtId="0" fontId="0" fillId="3" borderId="0" xfId="0" applyFill="1" applyAlignment="1" applyProtection="1">
      <alignment horizontal="center" vertical="center"/>
      <protection locked="0"/>
    </xf>
    <xf numFmtId="0" fontId="0" fillId="3" borderId="0" xfId="0" applyFill="1" applyAlignment="1" applyProtection="1">
      <alignment horizontal="left" wrapText="1"/>
      <protection locked="0"/>
    </xf>
    <xf numFmtId="0" fontId="2" fillId="6" borderId="4" xfId="0" applyFont="1" applyFill="1" applyBorder="1" applyAlignment="1" applyProtection="1">
      <alignment wrapText="1"/>
      <protection hidden="1"/>
    </xf>
    <xf numFmtId="0" fontId="2" fillId="6" borderId="20" xfId="0" applyFont="1" applyFill="1" applyBorder="1" applyAlignment="1" applyProtection="1">
      <alignment wrapText="1"/>
      <protection hidden="1"/>
    </xf>
    <xf numFmtId="164" fontId="0" fillId="3" borderId="0" xfId="0" applyNumberFormat="1" applyFill="1" applyAlignment="1" applyProtection="1">
      <alignment horizontal="center" vertical="center"/>
      <protection hidden="1"/>
    </xf>
    <xf numFmtId="0" fontId="0" fillId="3" borderId="0" xfId="0" applyFill="1" applyAlignment="1" applyProtection="1">
      <alignment horizontal="center" vertical="center"/>
      <protection hidden="1"/>
    </xf>
    <xf numFmtId="164" fontId="0" fillId="6" borderId="5" xfId="0" applyNumberFormat="1" applyFill="1" applyBorder="1" applyAlignment="1" applyProtection="1">
      <alignment wrapText="1"/>
      <protection hidden="1"/>
    </xf>
    <xf numFmtId="164" fontId="0" fillId="6" borderId="8" xfId="0" applyNumberFormat="1" applyFill="1" applyBorder="1" applyAlignment="1" applyProtection="1">
      <alignment wrapText="1"/>
      <protection hidden="1"/>
    </xf>
    <xf numFmtId="0" fontId="3" fillId="5" borderId="0" xfId="0" applyFont="1" applyFill="1" applyProtection="1">
      <protection hidden="1"/>
    </xf>
    <xf numFmtId="0" fontId="0" fillId="2" borderId="4" xfId="0" applyFill="1" applyBorder="1" applyProtection="1">
      <protection locked="0"/>
    </xf>
    <xf numFmtId="0" fontId="0" fillId="2" borderId="6" xfId="0" applyFill="1" applyBorder="1" applyProtection="1">
      <protection locked="0"/>
    </xf>
    <xf numFmtId="0" fontId="0" fillId="6" borderId="4" xfId="0" applyFill="1" applyBorder="1" applyAlignment="1" applyProtection="1">
      <alignment wrapText="1"/>
      <protection hidden="1"/>
    </xf>
    <xf numFmtId="0" fontId="0" fillId="6" borderId="6" xfId="0" applyFill="1" applyBorder="1" applyAlignment="1" applyProtection="1">
      <alignment wrapText="1"/>
      <protection hidden="1"/>
    </xf>
  </cellXfs>
  <cellStyles count="1">
    <cellStyle name="Normal" xfId="0" builtinId="0"/>
  </cellStyles>
  <dxfs count="0"/>
  <tableStyles count="0" defaultTableStyle="TableStyleMedium2" defaultPivotStyle="PivotStyleLight16"/>
  <colors>
    <mruColors>
      <color rgb="FFCC66FF"/>
      <color rgb="FF076D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351064</xdr:colOff>
      <xdr:row>11</xdr:row>
      <xdr:rowOff>86070</xdr:rowOff>
    </xdr:from>
    <xdr:to>
      <xdr:col>12</xdr:col>
      <xdr:colOff>655160</xdr:colOff>
      <xdr:row>37</xdr:row>
      <xdr:rowOff>140821</xdr:rowOff>
    </xdr:to>
    <xdr:pic>
      <xdr:nvPicPr>
        <xdr:cNvPr id="2" name="Picture 1">
          <a:extLst>
            <a:ext uri="{FF2B5EF4-FFF2-40B4-BE49-F238E27FC236}">
              <a16:creationId xmlns:a16="http://schemas.microsoft.com/office/drawing/2014/main" id="{1C2DB725-119D-B201-E898-562C3E49758C}"/>
            </a:ext>
          </a:extLst>
        </xdr:cNvPr>
        <xdr:cNvPicPr>
          <a:picLocks noChangeAspect="1"/>
        </xdr:cNvPicPr>
      </xdr:nvPicPr>
      <xdr:blipFill>
        <a:blip xmlns:r="http://schemas.openxmlformats.org/officeDocument/2006/relationships" r:embed="rId1"/>
        <a:stretch>
          <a:fillRect/>
        </a:stretch>
      </xdr:blipFill>
      <xdr:spPr>
        <a:xfrm>
          <a:off x="351064" y="4696170"/>
          <a:ext cx="14191546" cy="4764183"/>
        </a:xfrm>
        <a:prstGeom prst="rect">
          <a:avLst/>
        </a:prstGeom>
        <a:ln w="12700">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172811</xdr:colOff>
      <xdr:row>1</xdr:row>
      <xdr:rowOff>178254</xdr:rowOff>
    </xdr:from>
    <xdr:to>
      <xdr:col>4</xdr:col>
      <xdr:colOff>66111</xdr:colOff>
      <xdr:row>4</xdr:row>
      <xdr:rowOff>27381</xdr:rowOff>
    </xdr:to>
    <xdr:pic>
      <xdr:nvPicPr>
        <xdr:cNvPr id="2" name="Picture 1" descr="South Coast AQMD Expediting Permits to Aid COVID-19 Efforts featured image">
          <a:extLst>
            <a:ext uri="{FF2B5EF4-FFF2-40B4-BE49-F238E27FC236}">
              <a16:creationId xmlns:a16="http://schemas.microsoft.com/office/drawing/2014/main" id="{6BB961A8-B627-4D13-82BB-D7859E76C504}"/>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backgroundRemoval t="10976" b="86585" l="29769" r="67086">
                      <a14:foregroundMark x1="33059" y1="19187" x2="48218" y2="45122"/>
                      <a14:foregroundMark x1="57919" y1="68314" x2="63522" y2="81707"/>
                      <a14:foregroundMark x1="48218" y1="45122" x2="54232" y2="59499"/>
                      <a14:foregroundMark x1="63522" y1="81707" x2="63880" y2="82191"/>
                      <a14:foregroundMark x1="32175" y1="11606" x2="47799" y2="11890"/>
                      <a14:foregroundMark x1="47799" y1="11890" x2="62264" y2="20122"/>
                      <a14:foregroundMark x1="62264" y1="20122" x2="60797" y2="21037"/>
                      <a14:foregroundMark x1="59958" y1="14024" x2="50105" y2="15244"/>
                      <a14:foregroundMark x1="31881" y1="13806" x2="48218" y2="19817"/>
                      <a14:foregroundMark x1="48218" y1="19817" x2="62055" y2="38110"/>
                      <a14:foregroundMark x1="62055" y1="37805" x2="56394" y2="51829"/>
                      <a14:foregroundMark x1="56394" y1="51829" x2="50524" y2="50610"/>
                      <a14:foregroundMark x1="55765" y1="18902" x2="65010" y2="39816"/>
                      <a14:foregroundMark x1="33543" y1="14024" x2="32476" y2="15941"/>
                      <a14:foregroundMark x1="38155" y1="27744" x2="35849" y2="26829"/>
                      <a14:foregroundMark x1="36688" y1="24695" x2="36688" y2="24695"/>
                      <a14:foregroundMark x1="34801" y1="26524" x2="38155" y2="40244"/>
                      <a14:foregroundMark x1="48847" y1="24390" x2="52411" y2="41159"/>
                      <a14:foregroundMark x1="52411" y1="41159" x2="52411" y2="41159"/>
                      <a14:foregroundMark x1="36478" y1="28963" x2="34801" y2="37195"/>
                      <a14:foregroundMark x1="57233" y1="39329" x2="54298" y2="46037"/>
                      <a14:foregroundMark x1="47170" y1="47256" x2="40671" y2="48476"/>
                      <a14:foregroundMark x1="41929" y1="46037" x2="33124" y2="47256"/>
                      <a14:foregroundMark x1="38365" y1="50000" x2="41377" y2="58300"/>
                      <a14:foregroundMark x1="48428" y1="53659" x2="44864" y2="56707"/>
                      <a14:foregroundMark x1="57023" y1="56098" x2="57023" y2="56098"/>
                      <a14:foregroundMark x1="31447" y1="71037" x2="47379" y2="70732"/>
                      <a14:foregroundMark x1="47379" y1="70732" x2="61006" y2="71037"/>
                      <a14:foregroundMark x1="61006" y1="71037" x2="61845" y2="70427"/>
                      <a14:foregroundMark x1="64151" y1="69817" x2="62264" y2="72256"/>
                      <a14:foregroundMark x1="33753" y1="79268" x2="64361" y2="77744"/>
                      <a14:foregroundMark x1="33124" y1="82927" x2="62055" y2="81402"/>
                      <a14:foregroundMark x1="31656" y1="87805" x2="45702" y2="85671"/>
                      <a14:foregroundMark x1="45702" y1="85671" x2="63103" y2="86585"/>
                      <a14:foregroundMark x1="64570" y1="76829" x2="65054" y2="82110"/>
                      <a14:foregroundMark x1="48218" y1="65549" x2="60797" y2="65549"/>
                      <a14:backgroundMark x1="27883" y1="10061" x2="29350" y2="15244"/>
                      <a14:backgroundMark x1="29350" y1="20122" x2="28721" y2="21646"/>
                      <a14:backgroundMark x1="27044" y1="9756" x2="27673" y2="12500"/>
                      <a14:backgroundMark x1="28721" y1="15549" x2="29979" y2="22561"/>
                      <a14:backgroundMark x1="27254" y1="10061" x2="28302" y2="15854"/>
                      <a14:backgroundMark x1="28512" y1="10366" x2="27883" y2="10061"/>
                      <a14:backgroundMark x1="67715" y1="39329" x2="66876" y2="39024"/>
                      <a14:backgroundMark x1="67296" y1="39939" x2="67086" y2="48171"/>
                      <a14:backgroundMark x1="43816" y1="62500" x2="40252" y2="63110"/>
                      <a14:backgroundMark x1="68763" y1="88720" x2="68134" y2="89329"/>
                      <a14:backgroundMark x1="67296" y1="89634" x2="66512" y2="85763"/>
                      <a14:backgroundMark x1="27254" y1="10366" x2="27254" y2="10366"/>
                      <a14:backgroundMark x1="27463" y1="7927" x2="26834" y2="12195"/>
                      <a14:backgroundMark x1="66457" y1="82012" x2="66667" y2="88415"/>
                    </a14:backgroundRemoval>
                  </a14:imgEffect>
                </a14:imgLayer>
              </a14:imgProps>
            </a:ext>
            <a:ext uri="{28A0092B-C50C-407E-A947-70E740481C1C}">
              <a14:useLocalDpi xmlns:a14="http://schemas.microsoft.com/office/drawing/2010/main" val="0"/>
            </a:ext>
          </a:extLst>
        </a:blip>
        <a:srcRect l="26711" t="7476" r="30272" b="36687"/>
        <a:stretch/>
      </xdr:blipFill>
      <xdr:spPr bwMode="auto">
        <a:xfrm>
          <a:off x="830036" y="359229"/>
          <a:ext cx="915029" cy="804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10886</xdr:colOff>
      <xdr:row>2</xdr:row>
      <xdr:rowOff>68036</xdr:rowOff>
    </xdr:from>
    <xdr:to>
      <xdr:col>4</xdr:col>
      <xdr:colOff>1438951</xdr:colOff>
      <xdr:row>3</xdr:row>
      <xdr:rowOff>390356</xdr:rowOff>
    </xdr:to>
    <xdr:pic>
      <xdr:nvPicPr>
        <xdr:cNvPr id="3" name="Picture 2" descr="South Coast AQMD Expediting Permits to Aid COVID-19 Efforts featured image">
          <a:extLst>
            <a:ext uri="{FF2B5EF4-FFF2-40B4-BE49-F238E27FC236}">
              <a16:creationId xmlns:a16="http://schemas.microsoft.com/office/drawing/2014/main" id="{70400DAA-E9E1-45EE-B9B8-BD65FC0BE700}"/>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backgroundRemoval t="10976" b="86585" l="29769" r="67086">
                      <a14:foregroundMark x1="33059" y1="19187" x2="48218" y2="45122"/>
                      <a14:foregroundMark x1="57919" y1="68314" x2="63522" y2="81707"/>
                      <a14:foregroundMark x1="48218" y1="45122" x2="54232" y2="59499"/>
                      <a14:foregroundMark x1="63522" y1="81707" x2="63880" y2="82191"/>
                      <a14:foregroundMark x1="32175" y1="11606" x2="47799" y2="11890"/>
                      <a14:foregroundMark x1="47799" y1="11890" x2="62264" y2="20122"/>
                      <a14:foregroundMark x1="62264" y1="20122" x2="60797" y2="21037"/>
                      <a14:foregroundMark x1="59958" y1="14024" x2="50105" y2="15244"/>
                      <a14:foregroundMark x1="31881" y1="13806" x2="48218" y2="19817"/>
                      <a14:foregroundMark x1="48218" y1="19817" x2="62055" y2="38110"/>
                      <a14:foregroundMark x1="62055" y1="37805" x2="56394" y2="51829"/>
                      <a14:foregroundMark x1="56394" y1="51829" x2="50524" y2="50610"/>
                      <a14:foregroundMark x1="55765" y1="18902" x2="65010" y2="39816"/>
                      <a14:foregroundMark x1="33543" y1="14024" x2="32476" y2="15941"/>
                      <a14:foregroundMark x1="38155" y1="27744" x2="35849" y2="26829"/>
                      <a14:foregroundMark x1="36688" y1="24695" x2="36688" y2="24695"/>
                      <a14:foregroundMark x1="34801" y1="26524" x2="38155" y2="40244"/>
                      <a14:foregroundMark x1="48847" y1="24390" x2="52411" y2="41159"/>
                      <a14:foregroundMark x1="52411" y1="41159" x2="52411" y2="41159"/>
                      <a14:foregroundMark x1="36478" y1="28963" x2="34801" y2="37195"/>
                      <a14:foregroundMark x1="57233" y1="39329" x2="54298" y2="46037"/>
                      <a14:foregroundMark x1="47170" y1="47256" x2="40671" y2="48476"/>
                      <a14:foregroundMark x1="41929" y1="46037" x2="33124" y2="47256"/>
                      <a14:foregroundMark x1="38365" y1="50000" x2="41377" y2="58300"/>
                      <a14:foregroundMark x1="48428" y1="53659" x2="44864" y2="56707"/>
                      <a14:foregroundMark x1="57023" y1="56098" x2="57023" y2="56098"/>
                      <a14:foregroundMark x1="31447" y1="71037" x2="47379" y2="70732"/>
                      <a14:foregroundMark x1="47379" y1="70732" x2="61006" y2="71037"/>
                      <a14:foregroundMark x1="61006" y1="71037" x2="61845" y2="70427"/>
                      <a14:foregroundMark x1="64151" y1="69817" x2="62264" y2="72256"/>
                      <a14:foregroundMark x1="33753" y1="79268" x2="64361" y2="77744"/>
                      <a14:foregroundMark x1="33124" y1="82927" x2="62055" y2="81402"/>
                      <a14:foregroundMark x1="31656" y1="87805" x2="45702" y2="85671"/>
                      <a14:foregroundMark x1="45702" y1="85671" x2="63103" y2="86585"/>
                      <a14:foregroundMark x1="64570" y1="76829" x2="65054" y2="82110"/>
                      <a14:foregroundMark x1="48218" y1="65549" x2="60797" y2="65549"/>
                      <a14:backgroundMark x1="27883" y1="10061" x2="29350" y2="15244"/>
                      <a14:backgroundMark x1="29350" y1="20122" x2="28721" y2="21646"/>
                      <a14:backgroundMark x1="27044" y1="9756" x2="27673" y2="12500"/>
                      <a14:backgroundMark x1="28721" y1="15549" x2="29979" y2="22561"/>
                      <a14:backgroundMark x1="27254" y1="10061" x2="28302" y2="15854"/>
                      <a14:backgroundMark x1="28512" y1="10366" x2="27883" y2="10061"/>
                      <a14:backgroundMark x1="67715" y1="39329" x2="66876" y2="39024"/>
                      <a14:backgroundMark x1="67296" y1="39939" x2="67086" y2="48171"/>
                      <a14:backgroundMark x1="43816" y1="62500" x2="40252" y2="63110"/>
                      <a14:backgroundMark x1="68763" y1="88720" x2="68134" y2="89329"/>
                      <a14:backgroundMark x1="67296" y1="89634" x2="66512" y2="85763"/>
                      <a14:backgroundMark x1="27254" y1="10366" x2="27254" y2="10366"/>
                      <a14:backgroundMark x1="27463" y1="7927" x2="26834" y2="12195"/>
                      <a14:backgroundMark x1="66457" y1="82012" x2="66667" y2="88415"/>
                    </a14:backgroundRemoval>
                  </a14:imgEffect>
                </a14:imgLayer>
              </a14:imgProps>
            </a:ext>
            <a:ext uri="{28A0092B-C50C-407E-A947-70E740481C1C}">
              <a14:useLocalDpi xmlns:a14="http://schemas.microsoft.com/office/drawing/2010/main" val="0"/>
            </a:ext>
          </a:extLst>
        </a:blip>
        <a:srcRect l="26711" t="61229" r="30272" b="8055"/>
        <a:stretch/>
      </xdr:blipFill>
      <xdr:spPr bwMode="auto">
        <a:xfrm>
          <a:off x="1687286" y="439511"/>
          <a:ext cx="1425177" cy="6776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essica" id="{28A960C2-0F5D-4352-BE27-7B486688BD52}"/>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2E206-AF1E-4EC0-9AE4-6CE235B1A619}">
  <sheetPr codeName="Sheet3"/>
  <dimension ref="A1:B11"/>
  <sheetViews>
    <sheetView topLeftCell="A2" workbookViewId="0">
      <selection activeCell="B5" sqref="B5"/>
    </sheetView>
  </sheetViews>
  <sheetFormatPr defaultColWidth="9.23046875" defaultRowHeight="14.6" x14ac:dyDescent="0.4"/>
  <cols>
    <col min="1" max="1" width="7" style="3" customWidth="1"/>
    <col min="2" max="2" width="96.3828125" style="3" customWidth="1"/>
    <col min="3" max="16384" width="9.23046875" style="3"/>
  </cols>
  <sheetData>
    <row r="1" spans="1:2" ht="20.6" x14ac:dyDescent="0.55000000000000004">
      <c r="A1" s="10" t="s">
        <v>26</v>
      </c>
    </row>
    <row r="2" spans="1:2" ht="37.4" customHeight="1" x14ac:dyDescent="0.4">
      <c r="A2" s="9">
        <v>1</v>
      </c>
      <c r="B2" s="4" t="s">
        <v>27</v>
      </c>
    </row>
    <row r="3" spans="1:2" ht="37.4" customHeight="1" x14ac:dyDescent="0.4">
      <c r="A3" s="9">
        <v>2</v>
      </c>
      <c r="B3" s="4" t="s">
        <v>28</v>
      </c>
    </row>
    <row r="4" spans="1:2" ht="37.4" customHeight="1" x14ac:dyDescent="0.4">
      <c r="A4" s="9">
        <v>3</v>
      </c>
      <c r="B4" s="4" t="s">
        <v>29</v>
      </c>
    </row>
    <row r="5" spans="1:2" ht="37.4" customHeight="1" x14ac:dyDescent="0.4">
      <c r="A5" s="9">
        <v>4</v>
      </c>
      <c r="B5" s="4" t="s">
        <v>30</v>
      </c>
    </row>
    <row r="6" spans="1:2" ht="37.4" customHeight="1" x14ac:dyDescent="0.4">
      <c r="A6" s="9">
        <v>5</v>
      </c>
      <c r="B6" s="4" t="s">
        <v>31</v>
      </c>
    </row>
    <row r="7" spans="1:2" ht="37.4" customHeight="1" x14ac:dyDescent="0.4">
      <c r="A7" s="9">
        <v>6</v>
      </c>
      <c r="B7" s="4" t="s">
        <v>32</v>
      </c>
    </row>
    <row r="8" spans="1:2" ht="37.4" customHeight="1" x14ac:dyDescent="0.4">
      <c r="A8" s="9">
        <v>7</v>
      </c>
      <c r="B8" s="4" t="s">
        <v>33</v>
      </c>
    </row>
    <row r="9" spans="1:2" ht="37.4" customHeight="1" x14ac:dyDescent="0.4">
      <c r="A9" s="9">
        <v>8</v>
      </c>
      <c r="B9" s="4" t="s">
        <v>34</v>
      </c>
    </row>
    <row r="11" spans="1:2" x14ac:dyDescent="0.4">
      <c r="B11" s="3" t="s">
        <v>58</v>
      </c>
    </row>
  </sheetData>
  <sheetProtection sheet="1" objects="1" scenarios="1"/>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7D218-5152-448D-8FD0-93A75E5A7AFF}">
  <sheetPr codeName="Sheet1">
    <tabColor rgb="FF00B050"/>
    <pageSetUpPr autoPageBreaks="0"/>
  </sheetPr>
  <dimension ref="B1:Y34"/>
  <sheetViews>
    <sheetView tabSelected="1" zoomScaleNormal="100" workbookViewId="0">
      <selection activeCell="P11" sqref="P11"/>
    </sheetView>
  </sheetViews>
  <sheetFormatPr defaultColWidth="9.23046875" defaultRowHeight="14.6" x14ac:dyDescent="0.4"/>
  <cols>
    <col min="1" max="1" width="2" style="17" customWidth="1"/>
    <col min="2" max="2" width="2.53515625" style="17" customWidth="1"/>
    <col min="3" max="3" width="1.84375" style="17" customWidth="1"/>
    <col min="4" max="4" width="9.84375" style="17" customWidth="1"/>
    <col min="5" max="5" width="38.3828125" style="17" customWidth="1"/>
    <col min="6" max="6" width="0.84375" style="17" customWidth="1"/>
    <col min="7" max="7" width="9.23046875" style="17" customWidth="1"/>
    <col min="8" max="8" width="1.53515625" style="17" customWidth="1"/>
    <col min="9" max="9" width="3.69140625" style="17" customWidth="1"/>
    <col min="10" max="10" width="7.84375" style="17" customWidth="1"/>
    <col min="11" max="11" width="16.69140625" style="17" customWidth="1"/>
    <col min="12" max="12" width="12.53515625" style="17" customWidth="1"/>
    <col min="13" max="13" width="6.4609375" style="17" customWidth="1"/>
    <col min="14" max="14" width="14.15234375" style="17" customWidth="1"/>
    <col min="15" max="15" width="11.84375" style="17" customWidth="1"/>
    <col min="16" max="16" width="11.69140625" style="17" customWidth="1"/>
    <col min="17" max="17" width="3.69140625" style="17" customWidth="1"/>
    <col min="18" max="18" width="6.4609375" style="17" customWidth="1"/>
    <col min="19" max="19" width="18.07421875" style="17" customWidth="1"/>
    <col min="20" max="20" width="12.53515625" style="17" customWidth="1"/>
    <col min="21" max="21" width="7" style="17" customWidth="1"/>
    <col min="22" max="22" width="15.23046875" style="17" customWidth="1"/>
    <col min="23" max="23" width="9.23046875" style="17"/>
    <col min="24" max="24" width="12.23046875" style="17" customWidth="1"/>
    <col min="25" max="25" width="2.23046875" style="17" customWidth="1"/>
    <col min="26" max="26" width="9.23046875" style="17"/>
    <col min="27" max="27" width="9.23046875" style="17" customWidth="1"/>
    <col min="28" max="16384" width="9.23046875" style="17"/>
  </cols>
  <sheetData>
    <row r="1" spans="2:25" ht="13.3" customHeight="1" x14ac:dyDescent="0.4"/>
    <row r="2" spans="2:25" ht="15" thickBot="1" x14ac:dyDescent="0.45">
      <c r="B2" s="18"/>
      <c r="C2" s="18"/>
      <c r="D2" s="18"/>
      <c r="E2" s="18"/>
      <c r="F2" s="18"/>
      <c r="G2" s="18"/>
      <c r="H2" s="18"/>
      <c r="I2" s="18"/>
      <c r="J2" s="18"/>
      <c r="K2" s="18"/>
      <c r="L2" s="18"/>
      <c r="M2" s="18"/>
      <c r="N2" s="18"/>
      <c r="O2" s="18"/>
      <c r="P2" s="18"/>
      <c r="Q2" s="18"/>
      <c r="R2" s="18"/>
      <c r="S2" s="18"/>
      <c r="T2" s="18"/>
      <c r="U2" s="18"/>
      <c r="V2" s="18"/>
      <c r="W2" s="18"/>
      <c r="X2" s="18"/>
      <c r="Y2" s="18"/>
    </row>
    <row r="3" spans="2:25" ht="27.55" customHeight="1" x14ac:dyDescent="0.4">
      <c r="B3" s="18"/>
      <c r="C3" s="19" t="s">
        <v>0</v>
      </c>
      <c r="D3" s="20"/>
      <c r="E3" s="20"/>
      <c r="F3" s="20"/>
      <c r="G3" s="20"/>
      <c r="H3" s="20"/>
      <c r="I3" s="20"/>
      <c r="J3" s="20"/>
      <c r="K3" s="20"/>
      <c r="L3" s="20"/>
      <c r="M3" s="20"/>
      <c r="N3" s="20"/>
      <c r="O3" s="20"/>
      <c r="P3" s="20"/>
      <c r="Q3" s="20"/>
      <c r="R3" s="20"/>
      <c r="S3" s="20"/>
      <c r="T3" s="20"/>
      <c r="U3" s="20"/>
      <c r="V3" s="20"/>
      <c r="W3" s="20"/>
      <c r="X3" s="21"/>
      <c r="Y3" s="18"/>
    </row>
    <row r="4" spans="2:25" ht="32.15" customHeight="1" thickBot="1" x14ac:dyDescent="0.45">
      <c r="B4" s="18"/>
      <c r="C4" s="22"/>
      <c r="D4" s="23"/>
      <c r="E4" s="23"/>
      <c r="F4" s="23"/>
      <c r="G4" s="23"/>
      <c r="H4" s="23"/>
      <c r="I4" s="23"/>
      <c r="J4" s="23"/>
      <c r="K4" s="23"/>
      <c r="L4" s="23"/>
      <c r="M4" s="23"/>
      <c r="N4" s="23"/>
      <c r="O4" s="23"/>
      <c r="P4" s="23"/>
      <c r="Q4" s="23"/>
      <c r="R4" s="23"/>
      <c r="S4" s="23"/>
      <c r="T4" s="23"/>
      <c r="U4" s="23"/>
      <c r="V4" s="23"/>
      <c r="W4" s="23"/>
      <c r="X4" s="24"/>
      <c r="Y4" s="18"/>
    </row>
    <row r="5" spans="2:25" ht="15" thickBot="1" x14ac:dyDescent="0.45">
      <c r="B5" s="18"/>
      <c r="C5" s="18"/>
      <c r="D5" s="18"/>
      <c r="E5" s="18"/>
      <c r="F5" s="18"/>
      <c r="G5" s="18"/>
      <c r="H5" s="18"/>
      <c r="I5" s="18"/>
      <c r="J5" s="18"/>
      <c r="K5" s="18"/>
      <c r="L5" s="18"/>
      <c r="M5" s="18"/>
      <c r="N5" s="18"/>
      <c r="O5" s="18"/>
      <c r="P5" s="18"/>
      <c r="Q5" s="18"/>
      <c r="R5" s="18"/>
      <c r="S5" s="18"/>
      <c r="T5" s="18"/>
      <c r="U5" s="18"/>
      <c r="V5" s="18"/>
      <c r="W5" s="18"/>
      <c r="X5" s="18"/>
      <c r="Y5" s="18"/>
    </row>
    <row r="6" spans="2:25" ht="18.899999999999999" thickBot="1" x14ac:dyDescent="0.55000000000000004">
      <c r="B6" s="18"/>
      <c r="C6" s="25"/>
      <c r="D6" s="25"/>
      <c r="E6" s="25"/>
      <c r="F6" s="25"/>
      <c r="G6" s="25"/>
      <c r="H6" s="25"/>
      <c r="I6" s="18"/>
      <c r="J6" s="26" t="s">
        <v>9</v>
      </c>
      <c r="K6" s="27"/>
      <c r="L6" s="27"/>
      <c r="M6" s="27"/>
      <c r="N6" s="27"/>
      <c r="O6" s="27"/>
      <c r="P6" s="28"/>
      <c r="Q6" s="18"/>
      <c r="R6" s="29" t="s">
        <v>12</v>
      </c>
      <c r="S6" s="30"/>
      <c r="T6" s="30"/>
      <c r="U6" s="30"/>
      <c r="V6" s="30"/>
      <c r="W6" s="30"/>
      <c r="X6" s="31"/>
      <c r="Y6" s="18"/>
    </row>
    <row r="7" spans="2:25" ht="29.05" customHeight="1" x14ac:dyDescent="0.4">
      <c r="B7" s="18"/>
      <c r="C7" s="32"/>
      <c r="D7" s="33"/>
      <c r="E7" s="33"/>
      <c r="F7" s="33"/>
      <c r="G7" s="33"/>
      <c r="H7" s="34"/>
      <c r="I7" s="18"/>
      <c r="J7" s="35" t="s">
        <v>52</v>
      </c>
      <c r="K7" s="36"/>
      <c r="L7" s="37"/>
      <c r="M7" s="38" t="s">
        <v>53</v>
      </c>
      <c r="N7" s="39"/>
      <c r="O7" s="39"/>
      <c r="P7" s="40"/>
      <c r="Q7" s="18"/>
      <c r="R7" s="41" t="s">
        <v>52</v>
      </c>
      <c r="S7" s="42"/>
      <c r="T7" s="43"/>
      <c r="U7" s="41" t="s">
        <v>54</v>
      </c>
      <c r="V7" s="42"/>
      <c r="W7" s="42"/>
      <c r="X7" s="43"/>
      <c r="Y7" s="18"/>
    </row>
    <row r="8" spans="2:25" x14ac:dyDescent="0.4">
      <c r="B8" s="18"/>
      <c r="C8" s="44"/>
      <c r="D8" s="45" t="s">
        <v>1</v>
      </c>
      <c r="E8" s="45"/>
      <c r="F8" s="18"/>
      <c r="G8" s="18"/>
      <c r="H8" s="46"/>
      <c r="I8" s="18"/>
      <c r="J8" s="47" t="s">
        <v>56</v>
      </c>
      <c r="K8" s="48" t="s">
        <v>51</v>
      </c>
      <c r="L8" s="49" t="s">
        <v>2</v>
      </c>
      <c r="M8" s="47" t="s">
        <v>56</v>
      </c>
      <c r="N8" s="48" t="s">
        <v>51</v>
      </c>
      <c r="O8" s="48" t="s">
        <v>3</v>
      </c>
      <c r="P8" s="49" t="s">
        <v>4</v>
      </c>
      <c r="Q8" s="18"/>
      <c r="R8" s="47" t="s">
        <v>56</v>
      </c>
      <c r="S8" s="48" t="s">
        <v>51</v>
      </c>
      <c r="T8" s="49" t="s">
        <v>2</v>
      </c>
      <c r="U8" s="47" t="s">
        <v>56</v>
      </c>
      <c r="V8" s="48" t="s">
        <v>55</v>
      </c>
      <c r="W8" s="48" t="s">
        <v>3</v>
      </c>
      <c r="X8" s="49" t="s">
        <v>4</v>
      </c>
      <c r="Y8" s="18"/>
    </row>
    <row r="9" spans="2:25" x14ac:dyDescent="0.4">
      <c r="B9" s="18"/>
      <c r="C9" s="44"/>
      <c r="D9" s="50" t="s">
        <v>5</v>
      </c>
      <c r="E9" s="50"/>
      <c r="F9" s="51"/>
      <c r="G9" s="16">
        <v>0</v>
      </c>
      <c r="H9" s="52"/>
      <c r="I9" s="18"/>
      <c r="J9" s="53"/>
      <c r="K9" s="54"/>
      <c r="L9" s="55"/>
      <c r="M9" s="53"/>
      <c r="N9" s="54"/>
      <c r="O9" s="54"/>
      <c r="P9" s="55"/>
      <c r="Q9" s="18"/>
      <c r="R9" s="53"/>
      <c r="S9" s="54"/>
      <c r="T9" s="55"/>
      <c r="U9" s="53"/>
      <c r="V9" s="54"/>
      <c r="W9" s="54"/>
      <c r="X9" s="55"/>
      <c r="Y9" s="18"/>
    </row>
    <row r="10" spans="2:25" x14ac:dyDescent="0.4">
      <c r="B10" s="18"/>
      <c r="C10" s="44"/>
      <c r="D10" s="50" t="s">
        <v>6</v>
      </c>
      <c r="E10" s="50"/>
      <c r="F10" s="51"/>
      <c r="G10" s="18"/>
      <c r="H10" s="46"/>
      <c r="I10" s="18"/>
      <c r="J10" s="56"/>
      <c r="K10" s="57"/>
      <c r="L10" s="58"/>
      <c r="M10" s="56"/>
      <c r="N10" s="57"/>
      <c r="O10" s="57"/>
      <c r="P10" s="58"/>
      <c r="Q10" s="18"/>
      <c r="R10" s="56"/>
      <c r="S10" s="57"/>
      <c r="T10" s="58"/>
      <c r="U10" s="56"/>
      <c r="V10" s="57"/>
      <c r="W10" s="57"/>
      <c r="X10" s="58"/>
      <c r="Y10" s="18"/>
    </row>
    <row r="11" spans="2:25" x14ac:dyDescent="0.4">
      <c r="B11" s="18"/>
      <c r="C11" s="44"/>
      <c r="D11" s="59"/>
      <c r="E11" s="59"/>
      <c r="F11" s="59"/>
      <c r="G11" s="18"/>
      <c r="H11" s="46"/>
      <c r="I11" s="18"/>
      <c r="J11" s="83" t="str" cm="1">
        <f t="array" ref="J11">IF((G18)&gt;0, _xlfn.SEQUENCE(G18),"0")</f>
        <v>0</v>
      </c>
      <c r="K11" s="60"/>
      <c r="L11" s="61"/>
      <c r="M11" s="82" t="str" cm="1">
        <f t="array" ref="M11">IF((G16-G18)&lt;=0,"0",_xlfn.SEQUENCE(G16-G18))</f>
        <v>0</v>
      </c>
      <c r="N11" s="62"/>
      <c r="O11" s="63"/>
      <c r="P11" s="86" t="e">
        <f>($G$12-$L$28-$T$28)*(O11/(SUM($W$11:$W$26)+SUM($O$11:$O$26)))</f>
        <v>#DIV/0!</v>
      </c>
      <c r="Q11" s="18"/>
      <c r="R11" s="83" t="str" cm="1">
        <f t="array" ref="R11">IF(G24&lt;=0,"0",_xlfn.SEQUENCE(G24))</f>
        <v>0</v>
      </c>
      <c r="S11" s="60"/>
      <c r="T11" s="61"/>
      <c r="U11" s="82" t="str" cm="1">
        <f t="array" ref="U11">IF((G22-G24)&lt;=0,"0",_xlfn.SEQUENCE(G22-G24))</f>
        <v>0</v>
      </c>
      <c r="V11" s="62"/>
      <c r="W11" s="63"/>
      <c r="X11" s="86" t="e">
        <f>($G$12-$L$28-$T$28)*(W11/(SUM($W$11:$W$26)+SUM($O$11:$O$26)))</f>
        <v>#DIV/0!</v>
      </c>
      <c r="Y11" s="18"/>
    </row>
    <row r="12" spans="2:25" x14ac:dyDescent="0.4">
      <c r="B12" s="18"/>
      <c r="C12" s="44"/>
      <c r="D12" s="50" t="s">
        <v>7</v>
      </c>
      <c r="E12" s="50"/>
      <c r="F12" s="50"/>
      <c r="G12" s="64">
        <v>0</v>
      </c>
      <c r="H12" s="52"/>
      <c r="I12" s="18"/>
      <c r="J12" s="82"/>
      <c r="K12" s="65"/>
      <c r="L12" s="66"/>
      <c r="M12" s="82"/>
      <c r="N12" s="62"/>
      <c r="O12" s="63"/>
      <c r="P12" s="86" t="e">
        <f t="shared" ref="P12:P25" si="0">($G$12-$L$28-$T$28)*(O12/(SUM($W$11:$W$26)+SUM($O$11:$O$26)))</f>
        <v>#DIV/0!</v>
      </c>
      <c r="Q12" s="18"/>
      <c r="R12" s="82"/>
      <c r="S12" s="65"/>
      <c r="T12" s="66"/>
      <c r="U12" s="82"/>
      <c r="V12" s="62"/>
      <c r="W12" s="63"/>
      <c r="X12" s="86" t="e">
        <f t="shared" ref="X12:X26" si="1">($G$12-$L$28-$T$28)*(W12/(SUM($W$11:$W$26)+SUM($O$11:$O$26)))</f>
        <v>#DIV/0!</v>
      </c>
      <c r="Y12" s="18"/>
    </row>
    <row r="13" spans="2:25" x14ac:dyDescent="0.4">
      <c r="B13" s="18"/>
      <c r="C13" s="44"/>
      <c r="D13" s="50" t="s">
        <v>8</v>
      </c>
      <c r="E13" s="50"/>
      <c r="F13" s="50"/>
      <c r="G13" s="18"/>
      <c r="H13" s="46"/>
      <c r="I13" s="18"/>
      <c r="J13" s="82"/>
      <c r="K13" s="65"/>
      <c r="L13" s="66"/>
      <c r="M13" s="82"/>
      <c r="N13" s="62"/>
      <c r="O13" s="63"/>
      <c r="P13" s="86" t="e">
        <f t="shared" si="0"/>
        <v>#DIV/0!</v>
      </c>
      <c r="Q13" s="18"/>
      <c r="R13" s="82"/>
      <c r="S13" s="65"/>
      <c r="T13" s="66"/>
      <c r="U13" s="82"/>
      <c r="V13" s="62"/>
      <c r="W13" s="63"/>
      <c r="X13" s="86" t="e">
        <f t="shared" si="1"/>
        <v>#DIV/0!</v>
      </c>
      <c r="Y13" s="18"/>
    </row>
    <row r="14" spans="2:25" x14ac:dyDescent="0.4">
      <c r="B14" s="18"/>
      <c r="C14" s="44"/>
      <c r="D14" s="59"/>
      <c r="E14" s="59"/>
      <c r="F14" s="59"/>
      <c r="G14" s="18"/>
      <c r="H14" s="46"/>
      <c r="I14" s="18"/>
      <c r="J14" s="91"/>
      <c r="K14" s="67"/>
      <c r="L14" s="66"/>
      <c r="M14" s="91"/>
      <c r="N14" s="68"/>
      <c r="O14" s="63"/>
      <c r="P14" s="86" t="e">
        <f t="shared" si="0"/>
        <v>#DIV/0!</v>
      </c>
      <c r="Q14" s="18"/>
      <c r="R14" s="91"/>
      <c r="S14" s="67"/>
      <c r="T14" s="66"/>
      <c r="U14" s="91"/>
      <c r="V14" s="68"/>
      <c r="W14" s="63"/>
      <c r="X14" s="86" t="e">
        <f t="shared" si="1"/>
        <v>#DIV/0!</v>
      </c>
      <c r="Y14" s="18"/>
    </row>
    <row r="15" spans="2:25" x14ac:dyDescent="0.4">
      <c r="B15" s="18"/>
      <c r="C15" s="44"/>
      <c r="D15" s="69" t="s">
        <v>9</v>
      </c>
      <c r="E15" s="69"/>
      <c r="F15" s="59"/>
      <c r="G15" s="18"/>
      <c r="H15" s="46"/>
      <c r="I15" s="18"/>
      <c r="J15" s="91"/>
      <c r="K15" s="67"/>
      <c r="L15" s="66"/>
      <c r="M15" s="91"/>
      <c r="N15" s="68"/>
      <c r="O15" s="63"/>
      <c r="P15" s="86" t="e">
        <f t="shared" si="0"/>
        <v>#DIV/0!</v>
      </c>
      <c r="Q15" s="18"/>
      <c r="R15" s="91"/>
      <c r="S15" s="67"/>
      <c r="T15" s="66"/>
      <c r="U15" s="91"/>
      <c r="V15" s="68"/>
      <c r="W15" s="63"/>
      <c r="X15" s="86" t="e">
        <f t="shared" si="1"/>
        <v>#DIV/0!</v>
      </c>
      <c r="Y15" s="18"/>
    </row>
    <row r="16" spans="2:25" x14ac:dyDescent="0.4">
      <c r="B16" s="18"/>
      <c r="C16" s="44"/>
      <c r="D16" s="18"/>
      <c r="E16" s="70" t="s">
        <v>10</v>
      </c>
      <c r="F16" s="18"/>
      <c r="G16" s="16">
        <v>0</v>
      </c>
      <c r="H16" s="52"/>
      <c r="I16" s="18"/>
      <c r="J16" s="91"/>
      <c r="K16" s="67"/>
      <c r="L16" s="66"/>
      <c r="M16" s="91"/>
      <c r="N16" s="68"/>
      <c r="O16" s="63"/>
      <c r="P16" s="86" t="e">
        <f t="shared" si="0"/>
        <v>#DIV/0!</v>
      </c>
      <c r="Q16" s="18"/>
      <c r="R16" s="91"/>
      <c r="S16" s="67"/>
      <c r="T16" s="66"/>
      <c r="U16" s="91"/>
      <c r="V16" s="68"/>
      <c r="W16" s="63"/>
      <c r="X16" s="86" t="e">
        <f t="shared" si="1"/>
        <v>#DIV/0!</v>
      </c>
      <c r="Y16" s="18"/>
    </row>
    <row r="17" spans="2:25" x14ac:dyDescent="0.4">
      <c r="B17" s="18"/>
      <c r="C17" s="44"/>
      <c r="D17" s="18"/>
      <c r="E17" s="70"/>
      <c r="F17" s="18"/>
      <c r="G17" s="18"/>
      <c r="H17" s="46"/>
      <c r="I17" s="18"/>
      <c r="J17" s="91"/>
      <c r="K17" s="67"/>
      <c r="L17" s="66"/>
      <c r="M17" s="91"/>
      <c r="N17" s="68"/>
      <c r="O17" s="63"/>
      <c r="P17" s="86" t="e">
        <f t="shared" si="0"/>
        <v>#DIV/0!</v>
      </c>
      <c r="Q17" s="18"/>
      <c r="R17" s="91"/>
      <c r="S17" s="67"/>
      <c r="T17" s="66"/>
      <c r="U17" s="91"/>
      <c r="V17" s="68"/>
      <c r="W17" s="63"/>
      <c r="X17" s="86" t="e">
        <f t="shared" si="1"/>
        <v>#DIV/0!</v>
      </c>
      <c r="Y17" s="18"/>
    </row>
    <row r="18" spans="2:25" ht="14.7" customHeight="1" x14ac:dyDescent="0.4">
      <c r="B18" s="18"/>
      <c r="C18" s="44"/>
      <c r="D18" s="18"/>
      <c r="E18" s="71" t="s">
        <v>11</v>
      </c>
      <c r="F18" s="18"/>
      <c r="G18" s="16">
        <v>0</v>
      </c>
      <c r="H18" s="52"/>
      <c r="I18" s="18"/>
      <c r="J18" s="91"/>
      <c r="K18" s="67"/>
      <c r="L18" s="66"/>
      <c r="M18" s="91"/>
      <c r="N18" s="68"/>
      <c r="O18" s="63"/>
      <c r="P18" s="86" t="e">
        <f t="shared" si="0"/>
        <v>#DIV/0!</v>
      </c>
      <c r="Q18" s="18"/>
      <c r="R18" s="91"/>
      <c r="S18" s="67"/>
      <c r="T18" s="66"/>
      <c r="U18" s="91"/>
      <c r="V18" s="68"/>
      <c r="W18" s="63"/>
      <c r="X18" s="86" t="e">
        <f t="shared" si="1"/>
        <v>#DIV/0!</v>
      </c>
      <c r="Y18" s="18"/>
    </row>
    <row r="19" spans="2:25" x14ac:dyDescent="0.4">
      <c r="B19" s="18"/>
      <c r="C19" s="44"/>
      <c r="D19" s="18"/>
      <c r="E19" s="71"/>
      <c r="F19" s="18"/>
      <c r="G19" s="18"/>
      <c r="H19" s="46"/>
      <c r="I19" s="18"/>
      <c r="J19" s="91"/>
      <c r="K19" s="67"/>
      <c r="L19" s="66"/>
      <c r="M19" s="91"/>
      <c r="N19" s="68"/>
      <c r="O19" s="63"/>
      <c r="P19" s="86" t="e">
        <f t="shared" si="0"/>
        <v>#DIV/0!</v>
      </c>
      <c r="Q19" s="18"/>
      <c r="R19" s="91"/>
      <c r="S19" s="67"/>
      <c r="T19" s="66"/>
      <c r="U19" s="91"/>
      <c r="V19" s="68"/>
      <c r="W19" s="63"/>
      <c r="X19" s="86" t="e">
        <f t="shared" si="1"/>
        <v>#DIV/0!</v>
      </c>
      <c r="Y19" s="18"/>
    </row>
    <row r="20" spans="2:25" x14ac:dyDescent="0.4">
      <c r="B20" s="18"/>
      <c r="C20" s="44"/>
      <c r="D20" s="18"/>
      <c r="E20" s="72"/>
      <c r="F20" s="18"/>
      <c r="G20" s="18"/>
      <c r="H20" s="46"/>
      <c r="I20" s="18"/>
      <c r="J20" s="91"/>
      <c r="K20" s="67"/>
      <c r="L20" s="66"/>
      <c r="M20" s="91"/>
      <c r="N20" s="68"/>
      <c r="O20" s="63"/>
      <c r="P20" s="86" t="e">
        <f t="shared" si="0"/>
        <v>#DIV/0!</v>
      </c>
      <c r="Q20" s="18"/>
      <c r="R20" s="91"/>
      <c r="S20" s="67"/>
      <c r="T20" s="66"/>
      <c r="U20" s="91"/>
      <c r="V20" s="68"/>
      <c r="W20" s="63"/>
      <c r="X20" s="86" t="e">
        <f t="shared" si="1"/>
        <v>#DIV/0!</v>
      </c>
      <c r="Y20" s="18"/>
    </row>
    <row r="21" spans="2:25" x14ac:dyDescent="0.4">
      <c r="B21" s="18"/>
      <c r="C21" s="44"/>
      <c r="D21" s="69" t="s">
        <v>12</v>
      </c>
      <c r="E21" s="69"/>
      <c r="F21" s="18"/>
      <c r="G21" s="18"/>
      <c r="H21" s="46"/>
      <c r="I21" s="18"/>
      <c r="J21" s="91"/>
      <c r="K21" s="67"/>
      <c r="L21" s="66"/>
      <c r="M21" s="91"/>
      <c r="N21" s="68"/>
      <c r="O21" s="63"/>
      <c r="P21" s="86" t="e">
        <f t="shared" si="0"/>
        <v>#DIV/0!</v>
      </c>
      <c r="Q21" s="18"/>
      <c r="R21" s="91"/>
      <c r="S21" s="67"/>
      <c r="T21" s="66"/>
      <c r="U21" s="91"/>
      <c r="V21" s="68"/>
      <c r="W21" s="63"/>
      <c r="X21" s="86" t="e">
        <f t="shared" si="1"/>
        <v>#DIV/0!</v>
      </c>
      <c r="Y21" s="18"/>
    </row>
    <row r="22" spans="2:25" x14ac:dyDescent="0.4">
      <c r="B22" s="18"/>
      <c r="C22" s="44"/>
      <c r="D22" s="18"/>
      <c r="E22" s="70" t="s">
        <v>13</v>
      </c>
      <c r="F22" s="18"/>
      <c r="G22" s="16">
        <v>0</v>
      </c>
      <c r="H22" s="52"/>
      <c r="I22" s="18"/>
      <c r="J22" s="91"/>
      <c r="K22" s="67"/>
      <c r="L22" s="66"/>
      <c r="M22" s="91"/>
      <c r="N22" s="68"/>
      <c r="O22" s="63"/>
      <c r="P22" s="86" t="e">
        <f t="shared" si="0"/>
        <v>#DIV/0!</v>
      </c>
      <c r="Q22" s="18"/>
      <c r="R22" s="91"/>
      <c r="S22" s="67"/>
      <c r="T22" s="66"/>
      <c r="U22" s="91"/>
      <c r="V22" s="68"/>
      <c r="W22" s="63"/>
      <c r="X22" s="86" t="e">
        <f t="shared" si="1"/>
        <v>#DIV/0!</v>
      </c>
      <c r="Y22" s="18"/>
    </row>
    <row r="23" spans="2:25" x14ac:dyDescent="0.4">
      <c r="B23" s="18"/>
      <c r="C23" s="44"/>
      <c r="D23" s="18"/>
      <c r="E23" s="70"/>
      <c r="F23" s="18"/>
      <c r="G23" s="18"/>
      <c r="H23" s="46"/>
      <c r="I23" s="18"/>
      <c r="J23" s="91"/>
      <c r="K23" s="67"/>
      <c r="L23" s="66"/>
      <c r="M23" s="91"/>
      <c r="N23" s="68"/>
      <c r="O23" s="63"/>
      <c r="P23" s="86" t="e">
        <f t="shared" si="0"/>
        <v>#DIV/0!</v>
      </c>
      <c r="Q23" s="18"/>
      <c r="R23" s="91"/>
      <c r="S23" s="67"/>
      <c r="T23" s="66"/>
      <c r="U23" s="91"/>
      <c r="V23" s="68"/>
      <c r="W23" s="63"/>
      <c r="X23" s="86" t="e">
        <f t="shared" si="1"/>
        <v>#DIV/0!</v>
      </c>
      <c r="Y23" s="18"/>
    </row>
    <row r="24" spans="2:25" ht="14.8" customHeight="1" x14ac:dyDescent="0.4">
      <c r="B24" s="18"/>
      <c r="C24" s="44"/>
      <c r="D24" s="18"/>
      <c r="E24" s="71" t="s">
        <v>14</v>
      </c>
      <c r="F24" s="18"/>
      <c r="G24" s="16">
        <v>0</v>
      </c>
      <c r="H24" s="52"/>
      <c r="I24" s="18"/>
      <c r="J24" s="91"/>
      <c r="K24" s="67"/>
      <c r="L24" s="66"/>
      <c r="M24" s="91"/>
      <c r="N24" s="68"/>
      <c r="O24" s="63"/>
      <c r="P24" s="86" t="e">
        <f t="shared" si="0"/>
        <v>#DIV/0!</v>
      </c>
      <c r="Q24" s="18"/>
      <c r="R24" s="91"/>
      <c r="S24" s="67"/>
      <c r="T24" s="66"/>
      <c r="U24" s="91"/>
      <c r="V24" s="68"/>
      <c r="W24" s="63"/>
      <c r="X24" s="86" t="e">
        <f t="shared" si="1"/>
        <v>#DIV/0!</v>
      </c>
      <c r="Y24" s="18"/>
    </row>
    <row r="25" spans="2:25" x14ac:dyDescent="0.4">
      <c r="B25" s="18"/>
      <c r="C25" s="44"/>
      <c r="D25" s="18"/>
      <c r="E25" s="71"/>
      <c r="F25" s="18"/>
      <c r="G25" s="18"/>
      <c r="H25" s="46"/>
      <c r="I25" s="18"/>
      <c r="J25" s="91"/>
      <c r="K25" s="67"/>
      <c r="L25" s="66"/>
      <c r="M25" s="91"/>
      <c r="N25" s="68"/>
      <c r="O25" s="63"/>
      <c r="P25" s="86" t="e">
        <f t="shared" si="0"/>
        <v>#DIV/0!</v>
      </c>
      <c r="Q25" s="18"/>
      <c r="R25" s="91"/>
      <c r="S25" s="67"/>
      <c r="T25" s="66"/>
      <c r="U25" s="91"/>
      <c r="V25" s="68"/>
      <c r="W25" s="63"/>
      <c r="X25" s="86" t="e">
        <f t="shared" si="1"/>
        <v>#DIV/0!</v>
      </c>
      <c r="Y25" s="18"/>
    </row>
    <row r="26" spans="2:25" ht="15" thickBot="1" x14ac:dyDescent="0.45">
      <c r="B26" s="18"/>
      <c r="C26" s="73"/>
      <c r="D26" s="74"/>
      <c r="E26" s="74"/>
      <c r="F26" s="74"/>
      <c r="G26" s="74"/>
      <c r="H26" s="75"/>
      <c r="I26" s="18"/>
      <c r="J26" s="92"/>
      <c r="K26" s="76"/>
      <c r="L26" s="77"/>
      <c r="M26" s="92"/>
      <c r="N26" s="78"/>
      <c r="O26" s="79"/>
      <c r="P26" s="87" t="e">
        <f>($G$12-$L$28-T42)*(O26/(SUM($W$11:$W$26)+SUM($O$11:$O$26)))</f>
        <v>#DIV/0!</v>
      </c>
      <c r="Q26" s="18"/>
      <c r="R26" s="92"/>
      <c r="S26" s="76"/>
      <c r="T26" s="77"/>
      <c r="U26" s="92"/>
      <c r="V26" s="78"/>
      <c r="W26" s="79"/>
      <c r="X26" s="86" t="e">
        <f t="shared" si="1"/>
        <v>#DIV/0!</v>
      </c>
      <c r="Y26" s="18"/>
    </row>
    <row r="27" spans="2:25" x14ac:dyDescent="0.4">
      <c r="B27" s="18"/>
      <c r="C27" s="18"/>
      <c r="D27" s="18"/>
      <c r="E27" s="18"/>
      <c r="F27" s="18"/>
      <c r="G27" s="18"/>
      <c r="H27" s="18"/>
      <c r="I27" s="18"/>
      <c r="J27" s="80" t="s">
        <v>15</v>
      </c>
      <c r="K27" s="80"/>
      <c r="L27" s="80" t="s">
        <v>15</v>
      </c>
      <c r="M27" s="80" t="s">
        <v>15</v>
      </c>
      <c r="N27" s="80"/>
      <c r="O27" s="80"/>
      <c r="P27" s="80" t="s">
        <v>15</v>
      </c>
      <c r="Q27" s="18"/>
      <c r="R27" s="80" t="s">
        <v>15</v>
      </c>
      <c r="S27" s="80"/>
      <c r="T27" s="80" t="s">
        <v>15</v>
      </c>
      <c r="U27" s="80" t="s">
        <v>15</v>
      </c>
      <c r="V27" s="80"/>
      <c r="W27" s="80"/>
      <c r="X27" s="80" t="s">
        <v>15</v>
      </c>
      <c r="Y27" s="18"/>
    </row>
    <row r="28" spans="2:25" x14ac:dyDescent="0.4">
      <c r="B28" s="18"/>
      <c r="C28" s="18"/>
      <c r="D28" s="81"/>
      <c r="E28" s="81"/>
      <c r="F28" s="81"/>
      <c r="G28" s="81"/>
      <c r="H28" s="18"/>
      <c r="I28" s="18"/>
      <c r="J28" s="85">
        <f>COUNTIF(J11:J26,"&gt;0")</f>
        <v>0</v>
      </c>
      <c r="K28" s="80"/>
      <c r="L28" s="84">
        <f>SUM(L11:L26)</f>
        <v>0</v>
      </c>
      <c r="M28" s="85">
        <f>COUNTIF(M11:M26, "&gt;0")</f>
        <v>0</v>
      </c>
      <c r="N28" s="80"/>
      <c r="O28" s="80"/>
      <c r="P28" s="84" t="e">
        <f>SUM(P11:P26)</f>
        <v>#DIV/0!</v>
      </c>
      <c r="Q28" s="18"/>
      <c r="R28" s="85">
        <f>COUNTIF(R11:R26,"&gt;0")</f>
        <v>0</v>
      </c>
      <c r="S28" s="80"/>
      <c r="T28" s="84">
        <f>SUM(T11:T26)</f>
        <v>0</v>
      </c>
      <c r="U28" s="85">
        <f>COUNTIF(U11:U26, "&gt;0")</f>
        <v>0</v>
      </c>
      <c r="V28" s="80"/>
      <c r="W28" s="80"/>
      <c r="X28" s="84" t="e">
        <f>SUM(X11:X26)</f>
        <v>#DIV/0!</v>
      </c>
      <c r="Y28" s="18"/>
    </row>
    <row r="29" spans="2:25" ht="8.8000000000000007" customHeight="1" x14ac:dyDescent="0.4">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2:25" x14ac:dyDescent="0.4">
      <c r="D30" s="17" t="s">
        <v>57</v>
      </c>
    </row>
    <row r="31" spans="2:25" x14ac:dyDescent="0.4">
      <c r="D31" s="88" t="str">
        <f>IF(J28+M28+U28+R28=G9, "", "Error: Total Number of devices does not match total numbers of permitted and unpermitted devices. Review and correct.")</f>
        <v/>
      </c>
    </row>
    <row r="32" spans="2:25" x14ac:dyDescent="0.4">
      <c r="D32" s="88" t="str">
        <f>IF(G16&gt;=G18, "", "Error: Number of permitted metered devices cannot exceed total number of permitted devices. Review and correct.")</f>
        <v/>
      </c>
    </row>
    <row r="33" spans="4:4" x14ac:dyDescent="0.4">
      <c r="D33" s="88" t="str">
        <f>IF(G22&gt;=G24, "", "Error: Number of unpermitted metered devices cannot exceed total number of unpermitted devices. Review and correct.")</f>
        <v/>
      </c>
    </row>
    <row r="34" spans="4:4" x14ac:dyDescent="0.4">
      <c r="D34" s="88" t="str">
        <f>IF(G12&gt;=(L28+T28), "", "Error: Total consumption of metered devices exceed total consumption of all devices. Review and correct.")</f>
        <v/>
      </c>
    </row>
  </sheetData>
  <sheetProtection sheet="1" objects="1" scenarios="1" formatCells="0" formatColumns="0" formatRows="0"/>
  <mergeCells count="32">
    <mergeCell ref="R7:T7"/>
    <mergeCell ref="R8:R10"/>
    <mergeCell ref="V8:V10"/>
    <mergeCell ref="W8:W10"/>
    <mergeCell ref="K8:K10"/>
    <mergeCell ref="L8:L10"/>
    <mergeCell ref="M8:M10"/>
    <mergeCell ref="N8:N10"/>
    <mergeCell ref="O8:O10"/>
    <mergeCell ref="D28:G28"/>
    <mergeCell ref="E18:E19"/>
    <mergeCell ref="E24:E25"/>
    <mergeCell ref="D21:E21"/>
    <mergeCell ref="D12:F12"/>
    <mergeCell ref="D13:F13"/>
    <mergeCell ref="D15:E15"/>
    <mergeCell ref="X8:X10"/>
    <mergeCell ref="C3:X4"/>
    <mergeCell ref="J6:P6"/>
    <mergeCell ref="R6:X6"/>
    <mergeCell ref="S8:S10"/>
    <mergeCell ref="T8:T10"/>
    <mergeCell ref="C6:H6"/>
    <mergeCell ref="D9:E9"/>
    <mergeCell ref="D10:E10"/>
    <mergeCell ref="D8:E8"/>
    <mergeCell ref="J7:L7"/>
    <mergeCell ref="M7:P7"/>
    <mergeCell ref="U7:X7"/>
    <mergeCell ref="J8:J10"/>
    <mergeCell ref="P8:P10"/>
    <mergeCell ref="U8:U10"/>
  </mergeCell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C9915-147B-4C54-9BA2-A56B2A014C0F}">
  <sheetPr codeName="Sheet2"/>
  <dimension ref="B2:E9"/>
  <sheetViews>
    <sheetView workbookViewId="0">
      <selection activeCell="F24" sqref="F24"/>
    </sheetView>
  </sheetViews>
  <sheetFormatPr defaultColWidth="9.23046875" defaultRowHeight="14.6" x14ac:dyDescent="0.4"/>
  <cols>
    <col min="1" max="1" width="6.69140625" style="3" customWidth="1"/>
    <col min="2" max="2" width="9.23046875" style="3"/>
    <col min="3" max="3" width="19.3828125" style="3" bestFit="1" customWidth="1"/>
    <col min="4" max="4" width="11.3828125" style="3" customWidth="1"/>
    <col min="5" max="16384" width="9.23046875" style="3"/>
  </cols>
  <sheetData>
    <row r="2" spans="2:5" x14ac:dyDescent="0.4">
      <c r="B2" s="13" t="s">
        <v>16</v>
      </c>
      <c r="C2" s="13"/>
      <c r="D2" s="13"/>
      <c r="E2" s="13"/>
    </row>
    <row r="3" spans="2:5" ht="28.4" customHeight="1" x14ac:dyDescent="0.4">
      <c r="B3" s="14" t="s">
        <v>17</v>
      </c>
      <c r="C3" s="14"/>
      <c r="D3" s="14"/>
      <c r="E3" s="14"/>
    </row>
    <row r="4" spans="2:5" ht="15" thickBot="1" x14ac:dyDescent="0.45"/>
    <row r="5" spans="2:5" ht="28.4" customHeight="1" x14ac:dyDescent="0.4">
      <c r="B5" s="5" t="s">
        <v>18</v>
      </c>
      <c r="C5" s="6" t="s">
        <v>19</v>
      </c>
      <c r="D5" s="11" t="s">
        <v>20</v>
      </c>
      <c r="E5" s="12"/>
    </row>
    <row r="6" spans="2:5" x14ac:dyDescent="0.4">
      <c r="B6" s="89"/>
      <c r="C6" s="7" t="s">
        <v>21</v>
      </c>
      <c r="D6" s="1">
        <f>B6*0.0105</f>
        <v>0</v>
      </c>
      <c r="E6" s="7" t="s">
        <v>22</v>
      </c>
    </row>
    <row r="7" spans="2:5" x14ac:dyDescent="0.4">
      <c r="B7" s="89"/>
      <c r="C7" s="7" t="s">
        <v>23</v>
      </c>
      <c r="D7" s="1">
        <f>B7*1.05</f>
        <v>0</v>
      </c>
      <c r="E7" s="7" t="s">
        <v>22</v>
      </c>
    </row>
    <row r="8" spans="2:5" x14ac:dyDescent="0.4">
      <c r="B8" s="89"/>
      <c r="C8" s="7" t="s">
        <v>24</v>
      </c>
      <c r="D8" s="1">
        <f>B8*10.5</f>
        <v>0</v>
      </c>
      <c r="E8" s="7" t="s">
        <v>22</v>
      </c>
    </row>
    <row r="9" spans="2:5" ht="15" thickBot="1" x14ac:dyDescent="0.45">
      <c r="B9" s="90"/>
      <c r="C9" s="8" t="s">
        <v>25</v>
      </c>
      <c r="D9" s="2">
        <f>B9*10500</f>
        <v>0</v>
      </c>
      <c r="E9" s="8" t="s">
        <v>22</v>
      </c>
    </row>
  </sheetData>
  <sheetProtection sheet="1" objects="1" scenarios="1"/>
  <mergeCells count="3">
    <mergeCell ref="B2:E2"/>
    <mergeCell ref="D5:E5"/>
    <mergeCell ref="B3:E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0BDED01-86A9-495A-B5EC-123C7EC6B853}">
          <x14:formula1>
            <xm:f>'Throughput Calculator'!#REF!</xm:f>
          </x14:formula1>
          <xm:sqref>A5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178C1-E76E-45AD-B5FF-3F0F6E80B056}">
  <sheetPr codeName="Sheet4"/>
  <dimension ref="B1:C17"/>
  <sheetViews>
    <sheetView workbookViewId="0">
      <selection activeCell="B16" sqref="B16:C16"/>
    </sheetView>
  </sheetViews>
  <sheetFormatPr defaultColWidth="9.23046875" defaultRowHeight="14.6" x14ac:dyDescent="0.4"/>
  <cols>
    <col min="1" max="1" width="5.15234375" style="3" customWidth="1"/>
    <col min="2" max="2" width="7.23046875" style="3" customWidth="1"/>
    <col min="3" max="3" width="90.69140625" style="3" customWidth="1"/>
    <col min="4" max="16384" width="9.23046875" style="3"/>
  </cols>
  <sheetData>
    <row r="1" spans="2:3" ht="20.6" x14ac:dyDescent="0.55000000000000004">
      <c r="B1" s="10" t="s">
        <v>35</v>
      </c>
    </row>
    <row r="2" spans="2:3" ht="50.05" customHeight="1" x14ac:dyDescent="0.4">
      <c r="B2" s="13" t="s">
        <v>36</v>
      </c>
      <c r="C2" s="13"/>
    </row>
    <row r="3" spans="2:3" ht="37.75" customHeight="1" x14ac:dyDescent="0.4">
      <c r="B3" s="13" t="s">
        <v>37</v>
      </c>
      <c r="C3" s="13"/>
    </row>
    <row r="4" spans="2:3" ht="34.75" customHeight="1" x14ac:dyDescent="0.4">
      <c r="B4" s="13" t="s">
        <v>38</v>
      </c>
      <c r="C4" s="13"/>
    </row>
    <row r="5" spans="2:3" ht="27" customHeight="1" x14ac:dyDescent="0.4">
      <c r="B5" s="13" t="s">
        <v>39</v>
      </c>
      <c r="C5" s="13"/>
    </row>
    <row r="6" spans="2:3" ht="56.15" customHeight="1" x14ac:dyDescent="0.4">
      <c r="B6" s="13" t="s">
        <v>40</v>
      </c>
      <c r="C6" s="13"/>
    </row>
    <row r="8" spans="2:3" ht="20.6" x14ac:dyDescent="0.55000000000000004">
      <c r="B8" s="10" t="s">
        <v>41</v>
      </c>
    </row>
    <row r="9" spans="2:3" s="4" customFormat="1" ht="30.65" customHeight="1" x14ac:dyDescent="0.4">
      <c r="B9" s="13" t="s">
        <v>42</v>
      </c>
      <c r="C9" s="13"/>
    </row>
    <row r="10" spans="2:3" s="4" customFormat="1" ht="33.549999999999997" customHeight="1" x14ac:dyDescent="0.4">
      <c r="B10" s="13" t="s">
        <v>43</v>
      </c>
      <c r="C10" s="13"/>
    </row>
    <row r="11" spans="2:3" s="4" customFormat="1" ht="21.65" customHeight="1" x14ac:dyDescent="0.4">
      <c r="B11" s="15" t="s">
        <v>44</v>
      </c>
      <c r="C11" s="15"/>
    </row>
    <row r="12" spans="2:3" s="4" customFormat="1" ht="44.05" customHeight="1" x14ac:dyDescent="0.4">
      <c r="C12" s="4" t="s">
        <v>45</v>
      </c>
    </row>
    <row r="13" spans="2:3" s="4" customFormat="1" ht="32.799999999999997" customHeight="1" x14ac:dyDescent="0.4">
      <c r="C13" s="4" t="s">
        <v>46</v>
      </c>
    </row>
    <row r="14" spans="2:3" s="4" customFormat="1" ht="33" customHeight="1" x14ac:dyDescent="0.4">
      <c r="C14" s="4" t="s">
        <v>47</v>
      </c>
    </row>
    <row r="15" spans="2:3" s="4" customFormat="1" ht="39" customHeight="1" x14ac:dyDescent="0.4">
      <c r="B15" s="13" t="s">
        <v>48</v>
      </c>
      <c r="C15" s="13"/>
    </row>
    <row r="16" spans="2:3" s="4" customFormat="1" ht="49.4" customHeight="1" x14ac:dyDescent="0.4">
      <c r="B16" s="13" t="s">
        <v>49</v>
      </c>
      <c r="C16" s="13"/>
    </row>
    <row r="17" spans="2:3" s="4" customFormat="1" ht="35.799999999999997" customHeight="1" x14ac:dyDescent="0.4">
      <c r="B17" s="13" t="s">
        <v>50</v>
      </c>
      <c r="C17" s="13"/>
    </row>
  </sheetData>
  <sheetProtection sheet="1" objects="1" scenarios="1"/>
  <mergeCells count="11">
    <mergeCell ref="B9:C9"/>
    <mergeCell ref="B10:C10"/>
    <mergeCell ref="B15:C15"/>
    <mergeCell ref="B16:C16"/>
    <mergeCell ref="B17:C17"/>
    <mergeCell ref="B11:C11"/>
    <mergeCell ref="B2:C2"/>
    <mergeCell ref="B3:C3"/>
    <mergeCell ref="B4:C4"/>
    <mergeCell ref="B5:C5"/>
    <mergeCell ref="B6:C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Throughput Calculator</vt:lpstr>
      <vt:lpstr>Unit Convertor</vt:lpstr>
      <vt:lpstr>Disclosures and 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Torres</dc:creator>
  <cp:keywords/>
  <dc:description/>
  <cp:lastModifiedBy>Jessica Torres</cp:lastModifiedBy>
  <cp:revision/>
  <dcterms:created xsi:type="dcterms:W3CDTF">2025-10-29T20:38:34Z</dcterms:created>
  <dcterms:modified xsi:type="dcterms:W3CDTF">2026-01-08T00:52:22Z</dcterms:modified>
  <cp:category/>
  <cp:contentStatus/>
</cp:coreProperties>
</file>